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High Performance Program Committee/2022_Ontario Rankings/"/>
    </mc:Choice>
  </mc:AlternateContent>
  <xr:revisionPtr revIDLastSave="0" documentId="13_ncr:1_{879B8587-51E8-0943-A6E8-73E05F7DB424}" xr6:coauthVersionLast="47" xr6:coauthVersionMax="47" xr10:uidLastSave="{00000000-0000-0000-0000-000000000000}"/>
  <bookViews>
    <workbookView xWindow="0" yWindow="500" windowWidth="32540" windowHeight="19820" tabRatio="1000" xr2:uid="{00000000-000D-0000-FFFF-FFFF00000000}"/>
  </bookViews>
  <sheets>
    <sheet name="Ontario Rankings" sheetId="1" r:id="rId1"/>
    <sheet name="Finish Order" sheetId="71" r:id="rId2"/>
    <sheet name="Tier4+MO Rankings" sheetId="119" r:id="rId3"/>
    <sheet name="Apex Canada Classic" sheetId="4" r:id="rId4"/>
    <sheet name="FIS Apex Canada Classic" sheetId="103" r:id="rId5"/>
    <sheet name="CC Red Deer MO" sheetId="104" r:id="rId6"/>
    <sheet name="CC Red Deer DM" sheetId="105" r:id="rId7"/>
    <sheet name="TT BVSC -1" sheetId="106" r:id="rId8"/>
    <sheet name="TT BVSC -2" sheetId="107" r:id="rId9"/>
    <sheet name="NA VSC MO" sheetId="110" r:id="rId10"/>
    <sheet name="NA Killington MO" sheetId="113" r:id="rId11"/>
    <sheet name="NA Killington DM" sheetId="112" r:id="rId12"/>
    <sheet name="TT CP -1" sheetId="109" r:id="rId13"/>
    <sheet name="TT CP -2" sheetId="108" r:id="rId14"/>
    <sheet name="FzFest CF" sheetId="114" r:id="rId15"/>
    <sheet name="TT PROV MO" sheetId="115" r:id="rId16"/>
    <sheet name="TT PROV DM" sheetId="116" r:id="rId17"/>
    <sheet name="CC MSA MO" sheetId="117" r:id="rId18"/>
    <sheet name="SrNats MO" sheetId="120" r:id="rId19"/>
    <sheet name="SrNats DM" sheetId="122" r:id="rId20"/>
    <sheet name="JrNats MO" sheetId="118" r:id="rId21"/>
  </sheets>
  <definedNames>
    <definedName name="_xlnm.Print_Titles" localSheetId="0">'Ontario Rankings'!$C:$C,'Ontario Rankings'!$1:$5</definedName>
    <definedName name="_xlnm.Print_Titles" localSheetId="2">'Tier4+MO Rankings'!$C:$C,'Tier4+MO Rankings'!$1:$5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" i="71" l="1"/>
  <c r="H15" i="1"/>
  <c r="I12" i="1"/>
  <c r="U12" i="71"/>
  <c r="U13" i="71"/>
  <c r="U14" i="71"/>
  <c r="U15" i="71"/>
  <c r="U16" i="71"/>
  <c r="U17" i="71"/>
  <c r="U18" i="71"/>
  <c r="U19" i="71"/>
  <c r="U20" i="71"/>
  <c r="U21" i="71"/>
  <c r="U22" i="71"/>
  <c r="U23" i="71"/>
  <c r="U24" i="71"/>
  <c r="U25" i="71"/>
  <c r="U26" i="71"/>
  <c r="U27" i="71"/>
  <c r="U28" i="71"/>
  <c r="U29" i="71"/>
  <c r="U30" i="71"/>
  <c r="U31" i="71"/>
  <c r="U32" i="71"/>
  <c r="U33" i="71"/>
  <c r="U34" i="71"/>
  <c r="U35" i="71"/>
  <c r="U11" i="71"/>
  <c r="T12" i="71"/>
  <c r="I11" i="1"/>
  <c r="H11" i="1"/>
  <c r="G11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6" i="1"/>
  <c r="C18" i="122"/>
  <c r="G18" i="122"/>
  <c r="E18" i="122"/>
  <c r="G17" i="122"/>
  <c r="H17" i="122" s="1"/>
  <c r="E17" i="122"/>
  <c r="S12" i="119"/>
  <c r="S11" i="119"/>
  <c r="S10" i="119"/>
  <c r="S9" i="119"/>
  <c r="S8" i="119"/>
  <c r="T8" i="71"/>
  <c r="T11" i="71"/>
  <c r="T35" i="71"/>
  <c r="T34" i="71"/>
  <c r="T33" i="71"/>
  <c r="T32" i="71"/>
  <c r="T31" i="71"/>
  <c r="T30" i="71"/>
  <c r="T29" i="71"/>
  <c r="T28" i="71"/>
  <c r="T27" i="71"/>
  <c r="T26" i="71"/>
  <c r="T25" i="71"/>
  <c r="T24" i="71"/>
  <c r="T23" i="71"/>
  <c r="T22" i="71"/>
  <c r="T21" i="71"/>
  <c r="T20" i="71"/>
  <c r="T19" i="71"/>
  <c r="T18" i="71"/>
  <c r="T17" i="71"/>
  <c r="T16" i="71"/>
  <c r="T15" i="71"/>
  <c r="T14" i="71"/>
  <c r="T13" i="71"/>
  <c r="T10" i="7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AA7" i="1"/>
  <c r="C17" i="120"/>
  <c r="E18" i="120"/>
  <c r="E17" i="120"/>
  <c r="G18" i="120"/>
  <c r="G17" i="120"/>
  <c r="R11" i="119"/>
  <c r="Q11" i="119"/>
  <c r="P11" i="119"/>
  <c r="O11" i="119"/>
  <c r="N11" i="119"/>
  <c r="R7" i="119"/>
  <c r="Q7" i="119"/>
  <c r="P7" i="119"/>
  <c r="O7" i="119"/>
  <c r="N7" i="119"/>
  <c r="M7" i="119"/>
  <c r="L7" i="119"/>
  <c r="R12" i="119"/>
  <c r="Q12" i="119"/>
  <c r="P12" i="119"/>
  <c r="O12" i="119"/>
  <c r="N12" i="119"/>
  <c r="L12" i="119"/>
  <c r="R10" i="119"/>
  <c r="Q10" i="119"/>
  <c r="P10" i="119"/>
  <c r="O10" i="119"/>
  <c r="N10" i="119"/>
  <c r="R8" i="119"/>
  <c r="Q8" i="119"/>
  <c r="P8" i="119"/>
  <c r="O8" i="119"/>
  <c r="N8" i="119"/>
  <c r="M8" i="119"/>
  <c r="L8" i="119"/>
  <c r="R9" i="119"/>
  <c r="Q9" i="119"/>
  <c r="P9" i="119"/>
  <c r="O9" i="119"/>
  <c r="N9" i="119"/>
  <c r="M9" i="119"/>
  <c r="L9" i="119"/>
  <c r="R6" i="119"/>
  <c r="Q6" i="119"/>
  <c r="P6" i="119"/>
  <c r="O6" i="119"/>
  <c r="N6" i="119"/>
  <c r="M6" i="119"/>
  <c r="L6" i="119"/>
  <c r="V35" i="71"/>
  <c r="V34" i="71"/>
  <c r="V33" i="71"/>
  <c r="V32" i="71"/>
  <c r="V31" i="71"/>
  <c r="V30" i="71"/>
  <c r="V29" i="71"/>
  <c r="V28" i="71"/>
  <c r="V27" i="71"/>
  <c r="V26" i="71"/>
  <c r="V25" i="71"/>
  <c r="V24" i="71"/>
  <c r="V23" i="71"/>
  <c r="V22" i="71"/>
  <c r="V21" i="71"/>
  <c r="V20" i="71"/>
  <c r="V19" i="71"/>
  <c r="V18" i="71"/>
  <c r="V17" i="71"/>
  <c r="V16" i="71"/>
  <c r="V15" i="71"/>
  <c r="V14" i="71"/>
  <c r="V13" i="71"/>
  <c r="V12" i="71"/>
  <c r="V7" i="71"/>
  <c r="V11" i="71"/>
  <c r="S7" i="71"/>
  <c r="S10" i="71" s="1"/>
  <c r="S35" i="71"/>
  <c r="S34" i="71"/>
  <c r="S33" i="71"/>
  <c r="S32" i="71"/>
  <c r="S31" i="71"/>
  <c r="S30" i="71"/>
  <c r="S29" i="71"/>
  <c r="S28" i="71"/>
  <c r="S27" i="71"/>
  <c r="S26" i="71"/>
  <c r="S25" i="71"/>
  <c r="S24" i="71"/>
  <c r="S23" i="71"/>
  <c r="S22" i="71"/>
  <c r="S21" i="71"/>
  <c r="S20" i="71"/>
  <c r="S19" i="71"/>
  <c r="S18" i="71"/>
  <c r="S17" i="71"/>
  <c r="S16" i="71"/>
  <c r="S15" i="71"/>
  <c r="S14" i="71"/>
  <c r="S13" i="71"/>
  <c r="S12" i="71"/>
  <c r="S11" i="7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C26" i="118"/>
  <c r="C22" i="118"/>
  <c r="G26" i="118"/>
  <c r="E26" i="118"/>
  <c r="G25" i="118"/>
  <c r="E25" i="118"/>
  <c r="C25" i="118"/>
  <c r="H24" i="118"/>
  <c r="G24" i="118"/>
  <c r="E24" i="118"/>
  <c r="C24" i="118"/>
  <c r="H18" i="118"/>
  <c r="AC11" i="1" s="1"/>
  <c r="G18" i="118"/>
  <c r="E18" i="118"/>
  <c r="C18" i="118"/>
  <c r="C17" i="118"/>
  <c r="H17" i="118" s="1"/>
  <c r="AC6" i="1" s="1"/>
  <c r="E17" i="118"/>
  <c r="G17" i="118"/>
  <c r="C20" i="118"/>
  <c r="E20" i="118"/>
  <c r="G20" i="118"/>
  <c r="C21" i="118"/>
  <c r="E21" i="118"/>
  <c r="G21" i="118"/>
  <c r="C19" i="118"/>
  <c r="E19" i="118"/>
  <c r="G19" i="118"/>
  <c r="H19" i="118" s="1"/>
  <c r="AC9" i="1" s="1"/>
  <c r="C23" i="118"/>
  <c r="E23" i="118"/>
  <c r="G23" i="118"/>
  <c r="E22" i="118"/>
  <c r="G22" i="118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1" i="1"/>
  <c r="Z13" i="1"/>
  <c r="Z12" i="1"/>
  <c r="Z10" i="1"/>
  <c r="Z9" i="1"/>
  <c r="Z8" i="1"/>
  <c r="Z7" i="1"/>
  <c r="Z6" i="1"/>
  <c r="H18" i="122" l="1"/>
  <c r="H17" i="120"/>
  <c r="H18" i="120"/>
  <c r="T9" i="71"/>
  <c r="T6" i="119"/>
  <c r="T7" i="119"/>
  <c r="T10" i="119"/>
  <c r="I10" i="119" s="1"/>
  <c r="S8" i="71"/>
  <c r="S9" i="71"/>
  <c r="H20" i="118"/>
  <c r="H22" i="118"/>
  <c r="H23" i="118"/>
  <c r="H25" i="118"/>
  <c r="H26" i="118"/>
  <c r="H21" i="118"/>
  <c r="S7" i="119" l="1"/>
  <c r="H7" i="119" s="1"/>
  <c r="AA11" i="1"/>
  <c r="S6" i="119"/>
  <c r="I6" i="119" s="1"/>
  <c r="AA6" i="1"/>
  <c r="H6" i="119"/>
  <c r="H10" i="119"/>
  <c r="G10" i="119"/>
  <c r="G6" i="119"/>
  <c r="T11" i="119"/>
  <c r="AC12" i="1"/>
  <c r="AC8" i="1"/>
  <c r="T8" i="119"/>
  <c r="AC7" i="1"/>
  <c r="T9" i="119"/>
  <c r="T12" i="119"/>
  <c r="AC10" i="1"/>
  <c r="G7" i="119" l="1"/>
  <c r="I7" i="119"/>
  <c r="J7" i="119" s="1"/>
  <c r="J6" i="119"/>
  <c r="J10" i="119"/>
  <c r="G8" i="119"/>
  <c r="H8" i="119"/>
  <c r="I8" i="119"/>
  <c r="I12" i="119"/>
  <c r="G12" i="119"/>
  <c r="H12" i="119"/>
  <c r="G9" i="119"/>
  <c r="H9" i="119"/>
  <c r="I9" i="119"/>
  <c r="I11" i="119"/>
  <c r="H11" i="119"/>
  <c r="G11" i="119"/>
  <c r="J9" i="119" l="1"/>
  <c r="J11" i="119"/>
  <c r="J12" i="119"/>
  <c r="J8" i="119"/>
  <c r="R7" i="71"/>
  <c r="R9" i="71" s="1"/>
  <c r="R35" i="71"/>
  <c r="R34" i="71"/>
  <c r="R33" i="71"/>
  <c r="R32" i="71"/>
  <c r="R31" i="71"/>
  <c r="R30" i="71"/>
  <c r="R29" i="71"/>
  <c r="R28" i="71"/>
  <c r="R27" i="71"/>
  <c r="R26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G22" i="117"/>
  <c r="E22" i="117"/>
  <c r="H22" i="117" s="1"/>
  <c r="G21" i="117"/>
  <c r="E21" i="117"/>
  <c r="C21" i="117"/>
  <c r="G20" i="117"/>
  <c r="E20" i="117"/>
  <c r="C20" i="117"/>
  <c r="G17" i="117"/>
  <c r="E17" i="117"/>
  <c r="C17" i="117"/>
  <c r="G18" i="117"/>
  <c r="E18" i="117"/>
  <c r="C18" i="117"/>
  <c r="G19" i="117"/>
  <c r="E19" i="117"/>
  <c r="C19" i="117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1" i="1"/>
  <c r="Y13" i="1"/>
  <c r="Y12" i="1"/>
  <c r="Y10" i="1"/>
  <c r="Y9" i="1"/>
  <c r="Y8" i="1"/>
  <c r="Y7" i="1"/>
  <c r="Y6" i="1"/>
  <c r="V12" i="1"/>
  <c r="Q12" i="1"/>
  <c r="P12" i="1"/>
  <c r="P13" i="1"/>
  <c r="Q10" i="1"/>
  <c r="P10" i="1"/>
  <c r="G18" i="115"/>
  <c r="X13" i="1"/>
  <c r="Q35" i="71"/>
  <c r="P35" i="71"/>
  <c r="O35" i="71"/>
  <c r="N35" i="71"/>
  <c r="M35" i="71"/>
  <c r="L35" i="71"/>
  <c r="K35" i="71"/>
  <c r="J35" i="71"/>
  <c r="I35" i="71"/>
  <c r="H35" i="71"/>
  <c r="G35" i="71"/>
  <c r="F35" i="71"/>
  <c r="E35" i="71"/>
  <c r="Q34" i="71"/>
  <c r="P34" i="71"/>
  <c r="O34" i="71"/>
  <c r="N34" i="71"/>
  <c r="M34" i="71"/>
  <c r="L34" i="71"/>
  <c r="K34" i="71"/>
  <c r="J34" i="71"/>
  <c r="I34" i="71"/>
  <c r="H34" i="71"/>
  <c r="G34" i="71"/>
  <c r="F34" i="71"/>
  <c r="E34" i="71"/>
  <c r="Q33" i="71"/>
  <c r="P33" i="71"/>
  <c r="O33" i="71"/>
  <c r="N33" i="71"/>
  <c r="M33" i="71"/>
  <c r="L33" i="71"/>
  <c r="K33" i="71"/>
  <c r="J33" i="71"/>
  <c r="I33" i="71"/>
  <c r="H33" i="71"/>
  <c r="G33" i="71"/>
  <c r="F33" i="71"/>
  <c r="E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Q7" i="71"/>
  <c r="Q10" i="71" s="1"/>
  <c r="P7" i="71"/>
  <c r="P9" i="71" s="1"/>
  <c r="P11" i="71"/>
  <c r="P10" i="71"/>
  <c r="X30" i="1"/>
  <c r="W30" i="1"/>
  <c r="X29" i="1"/>
  <c r="W29" i="1"/>
  <c r="X28" i="1"/>
  <c r="W28" i="1"/>
  <c r="X26" i="1"/>
  <c r="W26" i="1"/>
  <c r="X25" i="1"/>
  <c r="W25" i="1"/>
  <c r="X27" i="1"/>
  <c r="W27" i="1"/>
  <c r="X22" i="1"/>
  <c r="W22" i="1"/>
  <c r="X16" i="1"/>
  <c r="W16" i="1"/>
  <c r="X24" i="1"/>
  <c r="W24" i="1"/>
  <c r="X19" i="1"/>
  <c r="W19" i="1"/>
  <c r="X23" i="1"/>
  <c r="W23" i="1"/>
  <c r="X21" i="1"/>
  <c r="W21" i="1"/>
  <c r="X18" i="1"/>
  <c r="W18" i="1"/>
  <c r="X20" i="1"/>
  <c r="W20" i="1"/>
  <c r="X17" i="1"/>
  <c r="W17" i="1"/>
  <c r="X15" i="1"/>
  <c r="W15" i="1"/>
  <c r="X14" i="1"/>
  <c r="W14" i="1"/>
  <c r="X11" i="1"/>
  <c r="W11" i="1"/>
  <c r="W13" i="1"/>
  <c r="X12" i="1"/>
  <c r="W12" i="1"/>
  <c r="X10" i="1"/>
  <c r="W10" i="1"/>
  <c r="X9" i="1"/>
  <c r="W9" i="1"/>
  <c r="X8" i="1"/>
  <c r="W8" i="1"/>
  <c r="X7" i="1"/>
  <c r="W7" i="1"/>
  <c r="X6" i="1"/>
  <c r="W6" i="1"/>
  <c r="G32" i="116"/>
  <c r="E32" i="116"/>
  <c r="H32" i="116" s="1"/>
  <c r="C32" i="116"/>
  <c r="G31" i="116"/>
  <c r="E31" i="116"/>
  <c r="H31" i="116" s="1"/>
  <c r="C31" i="116"/>
  <c r="E30" i="116"/>
  <c r="H30" i="116" s="1"/>
  <c r="C30" i="116"/>
  <c r="E29" i="116"/>
  <c r="H29" i="116" s="1"/>
  <c r="C29" i="116"/>
  <c r="E28" i="116"/>
  <c r="H28" i="116" s="1"/>
  <c r="C28" i="116"/>
  <c r="E27" i="116"/>
  <c r="H27" i="116" s="1"/>
  <c r="C27" i="116"/>
  <c r="E26" i="116"/>
  <c r="H26" i="116" s="1"/>
  <c r="C26" i="116"/>
  <c r="E25" i="116"/>
  <c r="H25" i="116" s="1"/>
  <c r="C25" i="116"/>
  <c r="E24" i="116"/>
  <c r="H24" i="116" s="1"/>
  <c r="C24" i="116"/>
  <c r="E23" i="116"/>
  <c r="H23" i="116" s="1"/>
  <c r="C23" i="116"/>
  <c r="E22" i="116"/>
  <c r="H22" i="116" s="1"/>
  <c r="C22" i="116"/>
  <c r="E21" i="116"/>
  <c r="H21" i="116" s="1"/>
  <c r="C21" i="116"/>
  <c r="E20" i="116"/>
  <c r="H20" i="116" s="1"/>
  <c r="C20" i="116"/>
  <c r="E19" i="116"/>
  <c r="H19" i="116" s="1"/>
  <c r="C19" i="116"/>
  <c r="E18" i="116"/>
  <c r="H18" i="116" s="1"/>
  <c r="C18" i="116"/>
  <c r="E17" i="116"/>
  <c r="H17" i="116" s="1"/>
  <c r="C17" i="116"/>
  <c r="G32" i="115"/>
  <c r="E32" i="115"/>
  <c r="C32" i="115"/>
  <c r="H32" i="115" s="1"/>
  <c r="G33" i="115"/>
  <c r="E33" i="115"/>
  <c r="C33" i="115"/>
  <c r="H33" i="115" s="1"/>
  <c r="G31" i="115"/>
  <c r="E31" i="115"/>
  <c r="C31" i="115"/>
  <c r="G30" i="115"/>
  <c r="E30" i="115"/>
  <c r="C30" i="115"/>
  <c r="G29" i="115"/>
  <c r="H29" i="115" s="1"/>
  <c r="E29" i="115"/>
  <c r="C29" i="115"/>
  <c r="G28" i="115"/>
  <c r="H28" i="115" s="1"/>
  <c r="E28" i="115"/>
  <c r="C28" i="115"/>
  <c r="G27" i="115"/>
  <c r="H27" i="115" s="1"/>
  <c r="E27" i="115"/>
  <c r="C27" i="115"/>
  <c r="G26" i="115"/>
  <c r="H26" i="115" s="1"/>
  <c r="E26" i="115"/>
  <c r="C26" i="115"/>
  <c r="H25" i="115"/>
  <c r="G25" i="115"/>
  <c r="E25" i="115"/>
  <c r="C25" i="115"/>
  <c r="G24" i="115"/>
  <c r="H24" i="115" s="1"/>
  <c r="E24" i="115"/>
  <c r="C24" i="115"/>
  <c r="H23" i="115"/>
  <c r="G23" i="115"/>
  <c r="E23" i="115"/>
  <c r="C23" i="115"/>
  <c r="H22" i="115"/>
  <c r="G22" i="115"/>
  <c r="E22" i="115"/>
  <c r="C22" i="115"/>
  <c r="H21" i="115"/>
  <c r="G21" i="115"/>
  <c r="E21" i="115"/>
  <c r="C21" i="115"/>
  <c r="H20" i="115"/>
  <c r="G20" i="115"/>
  <c r="E20" i="115"/>
  <c r="C20" i="115"/>
  <c r="H19" i="115"/>
  <c r="G19" i="115"/>
  <c r="E19" i="115"/>
  <c r="C19" i="115"/>
  <c r="H18" i="115"/>
  <c r="E18" i="115"/>
  <c r="C18" i="115"/>
  <c r="H17" i="115"/>
  <c r="G17" i="115"/>
  <c r="E17" i="115"/>
  <c r="C17" i="115"/>
  <c r="P8" i="71" l="1"/>
  <c r="F9" i="119"/>
  <c r="E9" i="119" s="1"/>
  <c r="F12" i="119"/>
  <c r="E12" i="119" s="1"/>
  <c r="F6" i="119"/>
  <c r="E6" i="119" s="1"/>
  <c r="F8" i="119"/>
  <c r="E8" i="119" s="1"/>
  <c r="F7" i="119"/>
  <c r="E7" i="119" s="1"/>
  <c r="F11" i="119"/>
  <c r="E11" i="119" s="1"/>
  <c r="F10" i="119"/>
  <c r="E10" i="119" s="1"/>
  <c r="R10" i="71"/>
  <c r="R8" i="71"/>
  <c r="H19" i="117"/>
  <c r="H21" i="117"/>
  <c r="H20" i="117"/>
  <c r="H17" i="117"/>
  <c r="H18" i="117"/>
  <c r="Q8" i="71"/>
  <c r="Q9" i="71"/>
  <c r="H30" i="115"/>
  <c r="H31" i="115"/>
  <c r="O7" i="71" l="1"/>
  <c r="O32" i="71"/>
  <c r="O31" i="71"/>
  <c r="O30" i="71"/>
  <c r="O29" i="71"/>
  <c r="O28" i="71"/>
  <c r="O27" i="71"/>
  <c r="O26" i="71"/>
  <c r="O25" i="71"/>
  <c r="O24" i="71"/>
  <c r="O23" i="71"/>
  <c r="O22" i="71"/>
  <c r="O21" i="71"/>
  <c r="O20" i="71"/>
  <c r="O19" i="71"/>
  <c r="O18" i="71"/>
  <c r="O17" i="71"/>
  <c r="O16" i="71"/>
  <c r="O15" i="71"/>
  <c r="O14" i="71"/>
  <c r="O13" i="71"/>
  <c r="O12" i="71"/>
  <c r="O11" i="71"/>
  <c r="O9" i="71"/>
  <c r="O8" i="71"/>
  <c r="O10" i="71"/>
  <c r="V30" i="1"/>
  <c r="U30" i="1"/>
  <c r="T30" i="1"/>
  <c r="S30" i="1"/>
  <c r="R30" i="1"/>
  <c r="O30" i="1"/>
  <c r="N30" i="1"/>
  <c r="M30" i="1"/>
  <c r="L30" i="1"/>
  <c r="H19" i="114"/>
  <c r="G19" i="114"/>
  <c r="E19" i="114"/>
  <c r="C19" i="114"/>
  <c r="V29" i="1"/>
  <c r="V28" i="1"/>
  <c r="V26" i="1"/>
  <c r="V25" i="1"/>
  <c r="V27" i="1"/>
  <c r="V22" i="1"/>
  <c r="V16" i="1"/>
  <c r="V24" i="1"/>
  <c r="V19" i="1"/>
  <c r="V23" i="1"/>
  <c r="V21" i="1"/>
  <c r="V18" i="1"/>
  <c r="V20" i="1"/>
  <c r="V17" i="1"/>
  <c r="V15" i="1"/>
  <c r="V14" i="1"/>
  <c r="V11" i="1"/>
  <c r="V13" i="1"/>
  <c r="V10" i="1"/>
  <c r="V9" i="1"/>
  <c r="V8" i="1"/>
  <c r="V7" i="1"/>
  <c r="V6" i="1"/>
  <c r="U29" i="1"/>
  <c r="T29" i="1"/>
  <c r="S29" i="1"/>
  <c r="R29" i="1"/>
  <c r="O29" i="1"/>
  <c r="N29" i="1"/>
  <c r="M29" i="1"/>
  <c r="L29" i="1"/>
  <c r="U28" i="1"/>
  <c r="T28" i="1"/>
  <c r="S28" i="1"/>
  <c r="R28" i="1"/>
  <c r="O28" i="1"/>
  <c r="N28" i="1"/>
  <c r="M28" i="1"/>
  <c r="L28" i="1"/>
  <c r="G18" i="114"/>
  <c r="E18" i="114"/>
  <c r="C18" i="114"/>
  <c r="H18" i="114" s="1"/>
  <c r="G17" i="114"/>
  <c r="E17" i="114"/>
  <c r="C17" i="114"/>
  <c r="K32" i="71"/>
  <c r="K31" i="71"/>
  <c r="K30" i="71"/>
  <c r="K29" i="71"/>
  <c r="K28" i="71"/>
  <c r="K27" i="71"/>
  <c r="K26" i="71"/>
  <c r="K25" i="71"/>
  <c r="K24" i="71"/>
  <c r="K23" i="71"/>
  <c r="K22" i="71"/>
  <c r="K21" i="71"/>
  <c r="K20" i="71"/>
  <c r="K19" i="71"/>
  <c r="K18" i="71"/>
  <c r="K17" i="71"/>
  <c r="K16" i="71"/>
  <c r="K15" i="71"/>
  <c r="K14" i="71"/>
  <c r="K13" i="71"/>
  <c r="K12" i="71"/>
  <c r="K11" i="71"/>
  <c r="K7" i="71"/>
  <c r="K9" i="71" s="1"/>
  <c r="R6" i="1"/>
  <c r="R26" i="1"/>
  <c r="R25" i="1"/>
  <c r="R27" i="1"/>
  <c r="R22" i="1"/>
  <c r="R16" i="1"/>
  <c r="R24" i="1"/>
  <c r="R19" i="1"/>
  <c r="R23" i="1"/>
  <c r="R21" i="1"/>
  <c r="R18" i="1"/>
  <c r="R20" i="1"/>
  <c r="R17" i="1"/>
  <c r="R15" i="1"/>
  <c r="R14" i="1"/>
  <c r="R11" i="1"/>
  <c r="R13" i="1"/>
  <c r="R12" i="1"/>
  <c r="R10" i="1"/>
  <c r="R9" i="1"/>
  <c r="R8" i="1"/>
  <c r="R7" i="1"/>
  <c r="I30" i="1" l="1"/>
  <c r="H30" i="1"/>
  <c r="G30" i="1"/>
  <c r="G29" i="1"/>
  <c r="H29" i="1"/>
  <c r="I29" i="1"/>
  <c r="G28" i="1"/>
  <c r="H28" i="1"/>
  <c r="I28" i="1"/>
  <c r="K8" i="71"/>
  <c r="H17" i="114"/>
  <c r="K10" i="71"/>
  <c r="M32" i="71"/>
  <c r="L32" i="71"/>
  <c r="M31" i="71"/>
  <c r="L31" i="71"/>
  <c r="M30" i="71"/>
  <c r="L30" i="71"/>
  <c r="M29" i="71"/>
  <c r="L29" i="71"/>
  <c r="M28" i="71"/>
  <c r="L28" i="71"/>
  <c r="M27" i="71"/>
  <c r="L27" i="71"/>
  <c r="M26" i="71"/>
  <c r="L26" i="71"/>
  <c r="M25" i="71"/>
  <c r="L25" i="71"/>
  <c r="M24" i="71"/>
  <c r="L24" i="71"/>
  <c r="M23" i="71"/>
  <c r="L23" i="71"/>
  <c r="M22" i="71"/>
  <c r="L22" i="71"/>
  <c r="M21" i="71"/>
  <c r="L21" i="71"/>
  <c r="M20" i="71"/>
  <c r="L20" i="71"/>
  <c r="M19" i="71"/>
  <c r="L19" i="71"/>
  <c r="M18" i="71"/>
  <c r="L18" i="71"/>
  <c r="M17" i="71"/>
  <c r="L17" i="71"/>
  <c r="M16" i="71"/>
  <c r="L16" i="71"/>
  <c r="M15" i="71"/>
  <c r="L15" i="71"/>
  <c r="M14" i="71"/>
  <c r="L14" i="71"/>
  <c r="M13" i="71"/>
  <c r="L13" i="71"/>
  <c r="M12" i="71"/>
  <c r="L12" i="71"/>
  <c r="L11" i="71"/>
  <c r="M11" i="71"/>
  <c r="M7" i="71"/>
  <c r="M8" i="71" s="1"/>
  <c r="L7" i="71"/>
  <c r="L9" i="71" s="1"/>
  <c r="E17" i="105"/>
  <c r="T26" i="1"/>
  <c r="S26" i="1"/>
  <c r="T25" i="1"/>
  <c r="S25" i="1"/>
  <c r="T27" i="1"/>
  <c r="S27" i="1"/>
  <c r="T22" i="1"/>
  <c r="S22" i="1"/>
  <c r="T16" i="1"/>
  <c r="S16" i="1"/>
  <c r="T24" i="1"/>
  <c r="S24" i="1"/>
  <c r="T19" i="1"/>
  <c r="S19" i="1"/>
  <c r="T23" i="1"/>
  <c r="S23" i="1"/>
  <c r="T21" i="1"/>
  <c r="S21" i="1"/>
  <c r="T18" i="1"/>
  <c r="S18" i="1"/>
  <c r="T20" i="1"/>
  <c r="S20" i="1"/>
  <c r="T17" i="1"/>
  <c r="S17" i="1"/>
  <c r="T15" i="1"/>
  <c r="S15" i="1"/>
  <c r="T14" i="1"/>
  <c r="S14" i="1"/>
  <c r="T11" i="1"/>
  <c r="S11" i="1"/>
  <c r="T13" i="1"/>
  <c r="S13" i="1"/>
  <c r="T12" i="1"/>
  <c r="S12" i="1"/>
  <c r="T10" i="1"/>
  <c r="S10" i="1"/>
  <c r="T9" i="1"/>
  <c r="S9" i="1"/>
  <c r="T8" i="1"/>
  <c r="S8" i="1"/>
  <c r="T7" i="1"/>
  <c r="S7" i="1"/>
  <c r="S6" i="1"/>
  <c r="J28" i="1" l="1"/>
  <c r="J30" i="1"/>
  <c r="J29" i="1"/>
  <c r="M10" i="71"/>
  <c r="M9" i="71"/>
  <c r="L10" i="71"/>
  <c r="L8" i="71"/>
  <c r="G17" i="113"/>
  <c r="E17" i="113"/>
  <c r="C17" i="113"/>
  <c r="H17" i="113" s="1"/>
  <c r="G17" i="112"/>
  <c r="E17" i="112"/>
  <c r="H17" i="112"/>
  <c r="T6" i="1" s="1"/>
  <c r="G17" i="110"/>
  <c r="E17" i="110"/>
  <c r="C17" i="110"/>
  <c r="H17" i="110" l="1"/>
  <c r="N32" i="71" l="1"/>
  <c r="J32" i="71"/>
  <c r="I32" i="71"/>
  <c r="H32" i="71"/>
  <c r="G32" i="71"/>
  <c r="F32" i="71"/>
  <c r="E32" i="71"/>
  <c r="N31" i="71"/>
  <c r="J31" i="71"/>
  <c r="I31" i="71"/>
  <c r="H31" i="71"/>
  <c r="G31" i="71"/>
  <c r="F31" i="71"/>
  <c r="E31" i="71"/>
  <c r="N30" i="71"/>
  <c r="J30" i="71"/>
  <c r="I30" i="71"/>
  <c r="H30" i="71"/>
  <c r="G30" i="71"/>
  <c r="F30" i="71"/>
  <c r="E30" i="71"/>
  <c r="N29" i="71"/>
  <c r="J29" i="71"/>
  <c r="I29" i="71"/>
  <c r="H29" i="71"/>
  <c r="G29" i="71"/>
  <c r="F29" i="71"/>
  <c r="E29" i="71"/>
  <c r="N28" i="71"/>
  <c r="N27" i="71"/>
  <c r="N26" i="71"/>
  <c r="N25" i="71"/>
  <c r="N24" i="71"/>
  <c r="N23" i="71"/>
  <c r="N22" i="71"/>
  <c r="N21" i="71"/>
  <c r="N20" i="71"/>
  <c r="N19" i="71"/>
  <c r="N18" i="71"/>
  <c r="N17" i="71"/>
  <c r="N16" i="71"/>
  <c r="N15" i="71"/>
  <c r="N14" i="71"/>
  <c r="N13" i="71"/>
  <c r="N12" i="71"/>
  <c r="N11" i="71"/>
  <c r="N7" i="71"/>
  <c r="O26" i="1"/>
  <c r="N26" i="1"/>
  <c r="M26" i="1"/>
  <c r="L26" i="1"/>
  <c r="Q27" i="1"/>
  <c r="O27" i="1"/>
  <c r="N27" i="1"/>
  <c r="M27" i="1"/>
  <c r="L27" i="1"/>
  <c r="Q25" i="1"/>
  <c r="O25" i="1"/>
  <c r="N25" i="1"/>
  <c r="M25" i="1"/>
  <c r="L25" i="1"/>
  <c r="Q19" i="1"/>
  <c r="O19" i="1"/>
  <c r="N19" i="1"/>
  <c r="M19" i="1"/>
  <c r="L19" i="1"/>
  <c r="U26" i="1"/>
  <c r="U27" i="1"/>
  <c r="U25" i="1"/>
  <c r="U19" i="1"/>
  <c r="U22" i="1"/>
  <c r="U24" i="1"/>
  <c r="U18" i="1"/>
  <c r="U20" i="1"/>
  <c r="U21" i="1"/>
  <c r="U16" i="1"/>
  <c r="U17" i="1"/>
  <c r="U23" i="1"/>
  <c r="U15" i="1"/>
  <c r="U14" i="1"/>
  <c r="U13" i="1"/>
  <c r="U12" i="1"/>
  <c r="U10" i="1"/>
  <c r="U9" i="1"/>
  <c r="U11" i="1"/>
  <c r="U8" i="1"/>
  <c r="U7" i="1"/>
  <c r="U6" i="1"/>
  <c r="G29" i="108"/>
  <c r="E29" i="108"/>
  <c r="C29" i="108"/>
  <c r="H29" i="108" s="1"/>
  <c r="G32" i="108"/>
  <c r="E32" i="108"/>
  <c r="C32" i="108"/>
  <c r="G31" i="108"/>
  <c r="E31" i="108"/>
  <c r="C31" i="108"/>
  <c r="G30" i="108"/>
  <c r="E30" i="108"/>
  <c r="C30" i="108"/>
  <c r="G28" i="108"/>
  <c r="E28" i="108"/>
  <c r="C28" i="108"/>
  <c r="G27" i="108"/>
  <c r="E27" i="108"/>
  <c r="C27" i="108"/>
  <c r="G26" i="108"/>
  <c r="E26" i="108"/>
  <c r="C26" i="108"/>
  <c r="G25" i="108"/>
  <c r="E25" i="108"/>
  <c r="C25" i="108"/>
  <c r="G24" i="108"/>
  <c r="E24" i="108"/>
  <c r="C24" i="108"/>
  <c r="G23" i="108"/>
  <c r="E23" i="108"/>
  <c r="C23" i="108"/>
  <c r="G22" i="108"/>
  <c r="E22" i="108"/>
  <c r="C22" i="108"/>
  <c r="G21" i="108"/>
  <c r="E21" i="108"/>
  <c r="C21" i="108"/>
  <c r="G20" i="108"/>
  <c r="E20" i="108"/>
  <c r="C20" i="108"/>
  <c r="G19" i="108"/>
  <c r="E19" i="108"/>
  <c r="C19" i="108"/>
  <c r="G18" i="108"/>
  <c r="E18" i="108"/>
  <c r="C18" i="108"/>
  <c r="G17" i="108"/>
  <c r="E17" i="108"/>
  <c r="C17" i="108"/>
  <c r="E33" i="109"/>
  <c r="C33" i="109"/>
  <c r="H33" i="109" s="1"/>
  <c r="H32" i="109"/>
  <c r="E32" i="109"/>
  <c r="C32" i="109"/>
  <c r="G31" i="109"/>
  <c r="E31" i="109"/>
  <c r="C31" i="109"/>
  <c r="G30" i="109"/>
  <c r="E30" i="109"/>
  <c r="C30" i="109"/>
  <c r="G29" i="109"/>
  <c r="E29" i="109"/>
  <c r="C29" i="109"/>
  <c r="G28" i="109"/>
  <c r="E28" i="109"/>
  <c r="C28" i="109"/>
  <c r="G27" i="109"/>
  <c r="E27" i="109"/>
  <c r="C27" i="109"/>
  <c r="G26" i="109"/>
  <c r="H26" i="109" s="1"/>
  <c r="E26" i="109"/>
  <c r="C26" i="109"/>
  <c r="G25" i="109"/>
  <c r="E25" i="109"/>
  <c r="C25" i="109"/>
  <c r="G24" i="109"/>
  <c r="E24" i="109"/>
  <c r="C24" i="109"/>
  <c r="G23" i="109"/>
  <c r="E23" i="109"/>
  <c r="C23" i="109"/>
  <c r="G22" i="109"/>
  <c r="H22" i="109" s="1"/>
  <c r="E22" i="109"/>
  <c r="C22" i="109"/>
  <c r="G21" i="109"/>
  <c r="E21" i="109"/>
  <c r="C21" i="109"/>
  <c r="G20" i="109"/>
  <c r="E20" i="109"/>
  <c r="C20" i="109"/>
  <c r="G19" i="109"/>
  <c r="E19" i="109"/>
  <c r="C19" i="109"/>
  <c r="G18" i="109"/>
  <c r="E18" i="109"/>
  <c r="C18" i="109"/>
  <c r="G17" i="109"/>
  <c r="H17" i="109" s="1"/>
  <c r="E17" i="109"/>
  <c r="C17" i="109"/>
  <c r="G19" i="107"/>
  <c r="G18" i="107"/>
  <c r="G17" i="107"/>
  <c r="G18" i="106"/>
  <c r="G17" i="106"/>
  <c r="G25" i="1" l="1"/>
  <c r="H25" i="1"/>
  <c r="I25" i="1"/>
  <c r="I27" i="1"/>
  <c r="G27" i="1"/>
  <c r="H27" i="1"/>
  <c r="H26" i="1"/>
  <c r="I26" i="1"/>
  <c r="G26" i="1"/>
  <c r="I19" i="1"/>
  <c r="G19" i="1"/>
  <c r="H19" i="1"/>
  <c r="N10" i="71"/>
  <c r="N8" i="71"/>
  <c r="N9" i="71"/>
  <c r="V10" i="71"/>
  <c r="V8" i="71"/>
  <c r="V9" i="71"/>
  <c r="H20" i="108"/>
  <c r="H24" i="108"/>
  <c r="H28" i="108"/>
  <c r="H31" i="108"/>
  <c r="H19" i="108"/>
  <c r="H23" i="108"/>
  <c r="H27" i="108"/>
  <c r="H32" i="108"/>
  <c r="H18" i="108"/>
  <c r="H22" i="108"/>
  <c r="H26" i="108"/>
  <c r="H17" i="108"/>
  <c r="H21" i="108"/>
  <c r="H25" i="108"/>
  <c r="H30" i="108"/>
  <c r="H23" i="109"/>
  <c r="H24" i="109"/>
  <c r="H28" i="109"/>
  <c r="H27" i="109"/>
  <c r="H31" i="109"/>
  <c r="H21" i="109"/>
  <c r="H30" i="109"/>
  <c r="H19" i="109"/>
  <c r="H25" i="109"/>
  <c r="H18" i="109"/>
  <c r="H20" i="109"/>
  <c r="H29" i="109"/>
  <c r="I18" i="106"/>
  <c r="I19" i="106" s="1"/>
  <c r="I18" i="107"/>
  <c r="H28" i="71"/>
  <c r="G28" i="71"/>
  <c r="F28" i="71"/>
  <c r="E28" i="71"/>
  <c r="H27" i="71"/>
  <c r="G27" i="71"/>
  <c r="F27" i="71"/>
  <c r="E27" i="71"/>
  <c r="H26" i="71"/>
  <c r="G26" i="71"/>
  <c r="F26" i="71"/>
  <c r="E26" i="71"/>
  <c r="H25" i="71"/>
  <c r="G25" i="71"/>
  <c r="F25" i="71"/>
  <c r="E25" i="71"/>
  <c r="H24" i="71"/>
  <c r="G24" i="71"/>
  <c r="F24" i="71"/>
  <c r="E24" i="71"/>
  <c r="H23" i="71"/>
  <c r="G23" i="71"/>
  <c r="F23" i="71"/>
  <c r="E23" i="71"/>
  <c r="H22" i="71"/>
  <c r="G22" i="71"/>
  <c r="F22" i="71"/>
  <c r="E22" i="71"/>
  <c r="H21" i="71"/>
  <c r="G21" i="71"/>
  <c r="F21" i="71"/>
  <c r="E21" i="71"/>
  <c r="H20" i="71"/>
  <c r="G20" i="71"/>
  <c r="F20" i="71"/>
  <c r="E20" i="71"/>
  <c r="H19" i="71"/>
  <c r="G19" i="71"/>
  <c r="F19" i="71"/>
  <c r="E19" i="71"/>
  <c r="H18" i="71"/>
  <c r="G18" i="71"/>
  <c r="F18" i="71"/>
  <c r="E18" i="71"/>
  <c r="H17" i="71"/>
  <c r="G17" i="71"/>
  <c r="F17" i="71"/>
  <c r="E17" i="71"/>
  <c r="H16" i="71"/>
  <c r="G16" i="71"/>
  <c r="F16" i="71"/>
  <c r="E16" i="71"/>
  <c r="H15" i="71"/>
  <c r="G15" i="71"/>
  <c r="F15" i="71"/>
  <c r="E15" i="71"/>
  <c r="J14" i="71"/>
  <c r="I14" i="71"/>
  <c r="H14" i="71"/>
  <c r="G14" i="71"/>
  <c r="F14" i="71"/>
  <c r="E14" i="71"/>
  <c r="J13" i="71"/>
  <c r="H13" i="71"/>
  <c r="G13" i="71"/>
  <c r="F13" i="71"/>
  <c r="E13" i="71"/>
  <c r="J12" i="71"/>
  <c r="I12" i="71"/>
  <c r="H12" i="71"/>
  <c r="G12" i="71"/>
  <c r="F12" i="71"/>
  <c r="E12" i="71"/>
  <c r="H11" i="71"/>
  <c r="I11" i="71"/>
  <c r="J7" i="71"/>
  <c r="J11" i="71"/>
  <c r="I7" i="71"/>
  <c r="G31" i="107"/>
  <c r="E31" i="107"/>
  <c r="C31" i="107"/>
  <c r="G32" i="107"/>
  <c r="E32" i="107"/>
  <c r="C32" i="107"/>
  <c r="G30" i="107"/>
  <c r="E30" i="107"/>
  <c r="C30" i="107"/>
  <c r="G28" i="107"/>
  <c r="E28" i="107"/>
  <c r="C28" i="107"/>
  <c r="G26" i="107"/>
  <c r="E26" i="107"/>
  <c r="C26" i="107"/>
  <c r="G29" i="107"/>
  <c r="E29" i="107"/>
  <c r="C29" i="107"/>
  <c r="G25" i="107"/>
  <c r="E25" i="107"/>
  <c r="C25" i="107"/>
  <c r="G24" i="107"/>
  <c r="E24" i="107"/>
  <c r="C24" i="107"/>
  <c r="G27" i="107"/>
  <c r="E27" i="107"/>
  <c r="C27" i="107"/>
  <c r="G21" i="107"/>
  <c r="E21" i="107"/>
  <c r="C21" i="107"/>
  <c r="G23" i="107"/>
  <c r="E23" i="107"/>
  <c r="C23" i="107"/>
  <c r="G20" i="107"/>
  <c r="E20" i="107"/>
  <c r="C20" i="107"/>
  <c r="E19" i="107"/>
  <c r="C19" i="107"/>
  <c r="G22" i="107"/>
  <c r="E22" i="107"/>
  <c r="C22" i="107"/>
  <c r="E18" i="107"/>
  <c r="C18" i="107"/>
  <c r="G32" i="106"/>
  <c r="E32" i="106"/>
  <c r="C32" i="106"/>
  <c r="G31" i="106"/>
  <c r="E31" i="106"/>
  <c r="C31" i="106"/>
  <c r="G30" i="106"/>
  <c r="E30" i="106"/>
  <c r="C30" i="106"/>
  <c r="G29" i="106"/>
  <c r="E29" i="106"/>
  <c r="C29" i="106"/>
  <c r="H29" i="106" s="1"/>
  <c r="P20" i="1" s="1"/>
  <c r="G28" i="106"/>
  <c r="E28" i="106"/>
  <c r="C28" i="106"/>
  <c r="G27" i="106"/>
  <c r="E27" i="106"/>
  <c r="C27" i="106"/>
  <c r="G26" i="106"/>
  <c r="E26" i="106"/>
  <c r="C26" i="106"/>
  <c r="G25" i="106"/>
  <c r="E25" i="106"/>
  <c r="C25" i="106"/>
  <c r="H25" i="106" s="1"/>
  <c r="P15" i="1" s="1"/>
  <c r="G24" i="106"/>
  <c r="E24" i="106"/>
  <c r="C24" i="106"/>
  <c r="G23" i="106"/>
  <c r="E23" i="106"/>
  <c r="C23" i="106"/>
  <c r="G22" i="106"/>
  <c r="E22" i="106"/>
  <c r="C22" i="106"/>
  <c r="G21" i="106"/>
  <c r="E21" i="106"/>
  <c r="C21" i="106"/>
  <c r="H21" i="106" s="1"/>
  <c r="G20" i="106"/>
  <c r="E20" i="106"/>
  <c r="C20" i="106"/>
  <c r="G19" i="106"/>
  <c r="E19" i="106"/>
  <c r="C19" i="106"/>
  <c r="E18" i="106"/>
  <c r="C18" i="106"/>
  <c r="N22" i="1"/>
  <c r="M22" i="1"/>
  <c r="L22" i="1"/>
  <c r="N24" i="1"/>
  <c r="M24" i="1"/>
  <c r="L24" i="1"/>
  <c r="N18" i="1"/>
  <c r="M18" i="1"/>
  <c r="L18" i="1"/>
  <c r="N20" i="1"/>
  <c r="M20" i="1"/>
  <c r="L20" i="1"/>
  <c r="N16" i="1"/>
  <c r="M16" i="1"/>
  <c r="L16" i="1"/>
  <c r="N21" i="1"/>
  <c r="M21" i="1"/>
  <c r="L21" i="1"/>
  <c r="N17" i="1"/>
  <c r="M17" i="1"/>
  <c r="L17" i="1"/>
  <c r="N15" i="1"/>
  <c r="M15" i="1"/>
  <c r="L15" i="1"/>
  <c r="N23" i="1"/>
  <c r="M23" i="1"/>
  <c r="L23" i="1"/>
  <c r="N13" i="1"/>
  <c r="M13" i="1"/>
  <c r="L13" i="1"/>
  <c r="N14" i="1"/>
  <c r="M14" i="1"/>
  <c r="L14" i="1"/>
  <c r="N12" i="1"/>
  <c r="M12" i="1"/>
  <c r="L12" i="1"/>
  <c r="N9" i="1"/>
  <c r="M9" i="1"/>
  <c r="L9" i="1"/>
  <c r="N10" i="1"/>
  <c r="M10" i="1"/>
  <c r="L10" i="1"/>
  <c r="M8" i="1"/>
  <c r="M7" i="1"/>
  <c r="Q11" i="1"/>
  <c r="P11" i="1"/>
  <c r="Q6" i="1"/>
  <c r="P6" i="1"/>
  <c r="E20" i="104"/>
  <c r="E19" i="104"/>
  <c r="E18" i="104"/>
  <c r="E17" i="104"/>
  <c r="E17" i="107"/>
  <c r="C17" i="107"/>
  <c r="E17" i="106"/>
  <c r="C17" i="106"/>
  <c r="H17" i="106" s="1"/>
  <c r="P7" i="1" s="1"/>
  <c r="C17" i="105"/>
  <c r="C20" i="105"/>
  <c r="G20" i="104"/>
  <c r="H20" i="104" s="1"/>
  <c r="N7" i="1" s="1"/>
  <c r="G11" i="71"/>
  <c r="H7" i="71"/>
  <c r="G7" i="71"/>
  <c r="F7" i="71"/>
  <c r="E7" i="71"/>
  <c r="G18" i="104"/>
  <c r="G17" i="105"/>
  <c r="G18" i="105"/>
  <c r="E18" i="105"/>
  <c r="C18" i="105"/>
  <c r="G19" i="105"/>
  <c r="E19" i="105"/>
  <c r="C19" i="105"/>
  <c r="G20" i="105"/>
  <c r="C20" i="104"/>
  <c r="C18" i="104"/>
  <c r="H18" i="104" s="1"/>
  <c r="N8" i="1" s="1"/>
  <c r="G19" i="104"/>
  <c r="C19" i="104"/>
  <c r="G17" i="104"/>
  <c r="C17" i="104"/>
  <c r="G18" i="103"/>
  <c r="F11" i="71"/>
  <c r="E18" i="103"/>
  <c r="C18" i="103"/>
  <c r="G17" i="103"/>
  <c r="C17" i="103"/>
  <c r="C19" i="4"/>
  <c r="E19" i="4"/>
  <c r="G19" i="4"/>
  <c r="C20" i="4"/>
  <c r="E20" i="4"/>
  <c r="G20" i="4"/>
  <c r="E11" i="71"/>
  <c r="C17" i="4"/>
  <c r="G17" i="4"/>
  <c r="E17" i="4"/>
  <c r="G18" i="4"/>
  <c r="C18" i="4"/>
  <c r="E18" i="4"/>
  <c r="G12" i="1" l="1"/>
  <c r="H12" i="1"/>
  <c r="I10" i="1"/>
  <c r="G10" i="1"/>
  <c r="H10" i="1"/>
  <c r="J27" i="1"/>
  <c r="J25" i="1"/>
  <c r="J26" i="1"/>
  <c r="J19" i="1"/>
  <c r="H20" i="4"/>
  <c r="L7" i="1" s="1"/>
  <c r="E9" i="71"/>
  <c r="E8" i="71"/>
  <c r="E10" i="71"/>
  <c r="J10" i="71"/>
  <c r="J9" i="71"/>
  <c r="J8" i="71"/>
  <c r="F10" i="71"/>
  <c r="F8" i="71"/>
  <c r="F9" i="71"/>
  <c r="G9" i="71"/>
  <c r="G8" i="71"/>
  <c r="G10" i="71"/>
  <c r="H8" i="71"/>
  <c r="H10" i="71"/>
  <c r="H9" i="71"/>
  <c r="I9" i="71"/>
  <c r="I10" i="71"/>
  <c r="I8" i="71"/>
  <c r="H18" i="105"/>
  <c r="O11" i="1" s="1"/>
  <c r="H20" i="106"/>
  <c r="P9" i="1" s="1"/>
  <c r="H24" i="106"/>
  <c r="P23" i="1" s="1"/>
  <c r="H28" i="106"/>
  <c r="P16" i="1" s="1"/>
  <c r="H17" i="104"/>
  <c r="N6" i="1" s="1"/>
  <c r="H29" i="107"/>
  <c r="Q21" i="1" s="1"/>
  <c r="H30" i="107"/>
  <c r="Q18" i="1" s="1"/>
  <c r="I20" i="106"/>
  <c r="I16" i="71"/>
  <c r="I13" i="71"/>
  <c r="H20" i="107"/>
  <c r="H24" i="107"/>
  <c r="Q15" i="1" s="1"/>
  <c r="I15" i="1" s="1"/>
  <c r="H17" i="107"/>
  <c r="Q7" i="1" s="1"/>
  <c r="H19" i="107"/>
  <c r="Q9" i="1" s="1"/>
  <c r="H27" i="107"/>
  <c r="Q23" i="1" s="1"/>
  <c r="H26" i="107"/>
  <c r="Q16" i="1" s="1"/>
  <c r="H21" i="107"/>
  <c r="Q13" i="1" s="1"/>
  <c r="G13" i="1" s="1"/>
  <c r="H31" i="107"/>
  <c r="Q22" i="1" s="1"/>
  <c r="H32" i="107"/>
  <c r="Q24" i="1" s="1"/>
  <c r="H28" i="107"/>
  <c r="Q20" i="1" s="1"/>
  <c r="G20" i="1" s="1"/>
  <c r="H25" i="107"/>
  <c r="Q17" i="1" s="1"/>
  <c r="H23" i="107"/>
  <c r="Q14" i="1" s="1"/>
  <c r="H22" i="107"/>
  <c r="H18" i="107"/>
  <c r="Q8" i="1" s="1"/>
  <c r="H32" i="106"/>
  <c r="P22" i="1" s="1"/>
  <c r="H19" i="106"/>
  <c r="H23" i="106"/>
  <c r="H27" i="106"/>
  <c r="P21" i="1" s="1"/>
  <c r="H31" i="106"/>
  <c r="P24" i="1" s="1"/>
  <c r="H18" i="106"/>
  <c r="P8" i="1" s="1"/>
  <c r="H22" i="106"/>
  <c r="P14" i="1" s="1"/>
  <c r="H26" i="106"/>
  <c r="P17" i="1" s="1"/>
  <c r="H30" i="106"/>
  <c r="P18" i="1" s="1"/>
  <c r="I18" i="1" s="1"/>
  <c r="H17" i="105"/>
  <c r="O7" i="1" s="1"/>
  <c r="H20" i="105"/>
  <c r="O6" i="1" s="1"/>
  <c r="H19" i="105"/>
  <c r="O8" i="1" s="1"/>
  <c r="H19" i="104"/>
  <c r="N11" i="1" s="1"/>
  <c r="H19" i="4"/>
  <c r="L8" i="1" s="1"/>
  <c r="H17" i="4"/>
  <c r="H18" i="103"/>
  <c r="M11" i="1" s="1"/>
  <c r="H17" i="103"/>
  <c r="M6" i="1" s="1"/>
  <c r="H18" i="4"/>
  <c r="I24" i="1" l="1"/>
  <c r="G16" i="1"/>
  <c r="H17" i="1"/>
  <c r="H21" i="1"/>
  <c r="H22" i="1"/>
  <c r="H14" i="1"/>
  <c r="G17" i="1"/>
  <c r="I16" i="1"/>
  <c r="H23" i="1"/>
  <c r="H20" i="1"/>
  <c r="I20" i="1"/>
  <c r="I21" i="1"/>
  <c r="I9" i="1"/>
  <c r="H16" i="1"/>
  <c r="G15" i="1"/>
  <c r="H18" i="1"/>
  <c r="G14" i="1"/>
  <c r="H24" i="1"/>
  <c r="G21" i="1"/>
  <c r="H9" i="1"/>
  <c r="G22" i="1"/>
  <c r="G23" i="1"/>
  <c r="G7" i="1"/>
  <c r="H7" i="1"/>
  <c r="I7" i="1"/>
  <c r="I17" i="1"/>
  <c r="I14" i="1"/>
  <c r="G24" i="1"/>
  <c r="I13" i="1"/>
  <c r="I22" i="1"/>
  <c r="I23" i="1"/>
  <c r="G8" i="1"/>
  <c r="H8" i="1"/>
  <c r="I8" i="1"/>
  <c r="G18" i="1"/>
  <c r="H13" i="1"/>
  <c r="G9" i="1"/>
  <c r="J16" i="1"/>
  <c r="L6" i="1"/>
  <c r="L11" i="1"/>
  <c r="I21" i="106"/>
  <c r="I15" i="71"/>
  <c r="J21" i="1" l="1"/>
  <c r="I6" i="1"/>
  <c r="H6" i="1"/>
  <c r="G6" i="1"/>
  <c r="J10" i="1"/>
  <c r="J15" i="1"/>
  <c r="J24" i="1"/>
  <c r="J22" i="1"/>
  <c r="J17" i="1"/>
  <c r="J9" i="1"/>
  <c r="J8" i="1"/>
  <c r="J13" i="1"/>
  <c r="J20" i="1"/>
  <c r="J7" i="1"/>
  <c r="J18" i="1"/>
  <c r="J23" i="1"/>
  <c r="J14" i="1"/>
  <c r="J12" i="1"/>
  <c r="I17" i="71"/>
  <c r="I22" i="106"/>
  <c r="J6" i="1" l="1"/>
  <c r="J11" i="1"/>
  <c r="I19" i="71"/>
  <c r="I23" i="106"/>
  <c r="F13" i="1" l="1"/>
  <c r="E13" i="1" s="1"/>
  <c r="D17" i="71" s="1"/>
  <c r="F11" i="1"/>
  <c r="E11" i="1" s="1"/>
  <c r="D18" i="71" s="1"/>
  <c r="F23" i="1"/>
  <c r="E23" i="1" s="1"/>
  <c r="F18" i="1"/>
  <c r="E18" i="1" s="1"/>
  <c r="F21" i="1"/>
  <c r="E21" i="1" s="1"/>
  <c r="F10" i="1"/>
  <c r="E10" i="1" s="1"/>
  <c r="D15" i="71" s="1"/>
  <c r="F12" i="1"/>
  <c r="E12" i="1" s="1"/>
  <c r="D16" i="71" s="1"/>
  <c r="F30" i="1"/>
  <c r="E30" i="1" s="1"/>
  <c r="D35" i="71" s="1"/>
  <c r="F25" i="1"/>
  <c r="E25" i="1" s="1"/>
  <c r="D31" i="71" s="1"/>
  <c r="F17" i="1"/>
  <c r="E17" i="1" s="1"/>
  <c r="F14" i="1"/>
  <c r="E14" i="1" s="1"/>
  <c r="D19" i="71" s="1"/>
  <c r="F26" i="1"/>
  <c r="E26" i="1" s="1"/>
  <c r="F8" i="1"/>
  <c r="E8" i="1" s="1"/>
  <c r="D13" i="71" s="1"/>
  <c r="F16" i="1"/>
  <c r="E16" i="1" s="1"/>
  <c r="F27" i="1"/>
  <c r="E27" i="1" s="1"/>
  <c r="F28" i="1"/>
  <c r="E28" i="1" s="1"/>
  <c r="D33" i="71" s="1"/>
  <c r="F20" i="1"/>
  <c r="E20" i="1" s="1"/>
  <c r="F6" i="1"/>
  <c r="E6" i="1" s="1"/>
  <c r="D11" i="71" s="1"/>
  <c r="F9" i="1"/>
  <c r="E9" i="1" s="1"/>
  <c r="D14" i="71" s="1"/>
  <c r="F7" i="1"/>
  <c r="E7" i="1" s="1"/>
  <c r="D12" i="71" s="1"/>
  <c r="F15" i="1"/>
  <c r="E15" i="1" s="1"/>
  <c r="D20" i="71" s="1"/>
  <c r="F19" i="1"/>
  <c r="E19" i="1" s="1"/>
  <c r="D26" i="71" s="1"/>
  <c r="F29" i="1"/>
  <c r="E29" i="1" s="1"/>
  <c r="D34" i="71" s="1"/>
  <c r="F24" i="1"/>
  <c r="E24" i="1" s="1"/>
  <c r="F22" i="1"/>
  <c r="E22" i="1" s="1"/>
  <c r="I24" i="106"/>
  <c r="I18" i="71"/>
  <c r="D27" i="71" l="1"/>
  <c r="D32" i="71"/>
  <c r="D30" i="71"/>
  <c r="D29" i="71"/>
  <c r="D21" i="71"/>
  <c r="D24" i="71"/>
  <c r="D22" i="71"/>
  <c r="D28" i="71"/>
  <c r="D23" i="71"/>
  <c r="D25" i="71"/>
  <c r="I21" i="71"/>
  <c r="I25" i="106"/>
  <c r="I20" i="71" l="1"/>
  <c r="I26" i="106"/>
  <c r="I27" i="106" l="1"/>
  <c r="I22" i="71"/>
  <c r="I28" i="106" l="1"/>
  <c r="I24" i="71"/>
  <c r="I23" i="71" l="1"/>
  <c r="I29" i="106"/>
  <c r="I25" i="71" l="1"/>
  <c r="I30" i="106"/>
  <c r="I31" i="106" l="1"/>
  <c r="I26" i="71"/>
  <c r="I32" i="106" l="1"/>
  <c r="I28" i="71" s="1"/>
  <c r="I27" i="71"/>
  <c r="I19" i="107"/>
  <c r="I20" i="107"/>
  <c r="I21" i="107"/>
  <c r="I22" i="107"/>
  <c r="I23" i="107"/>
  <c r="I24" i="107"/>
  <c r="I25" i="107"/>
  <c r="I26" i="107"/>
  <c r="I27" i="107"/>
  <c r="I28" i="107"/>
  <c r="I29" i="107"/>
  <c r="I30" i="107"/>
  <c r="I31" i="107"/>
  <c r="I32" i="107"/>
  <c r="J27" i="71"/>
  <c r="J28" i="71"/>
  <c r="J26" i="71"/>
  <c r="J24" i="71"/>
  <c r="J25" i="71"/>
  <c r="J22" i="71"/>
  <c r="J20" i="71"/>
  <c r="J21" i="71"/>
  <c r="J23" i="71"/>
  <c r="J19" i="71"/>
  <c r="J17" i="71"/>
  <c r="J15" i="71"/>
  <c r="J16" i="71"/>
  <c r="J18" i="71"/>
</calcChain>
</file>

<file path=xl/sharedStrings.xml><?xml version="1.0" encoding="utf-8"?>
<sst xmlns="http://schemas.openxmlformats.org/spreadsheetml/2006/main" count="1055" uniqueCount="126">
  <si>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</si>
  <si>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</si>
  <si>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</si>
  <si>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</si>
  <si>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</si>
  <si>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</si>
  <si>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</si>
  <si>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</si>
  <si>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</si>
  <si>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</si>
  <si>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</si>
  <si>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</si>
  <si>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</si>
  <si>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</si>
  <si>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</si>
  <si>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</si>
  <si>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</si>
  <si>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</si>
  <si>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</si>
  <si>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</si>
  <si>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</si>
  <si>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</si>
  <si>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</si>
  <si>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</si>
  <si>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</si>
  <si>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</si>
  <si>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</si>
  <si>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</si>
  <si>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</si>
  <si>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</si>
  <si>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</si>
  <si>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</si>
  <si>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</si>
  <si>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</si>
  <si>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</si>
  <si>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</si>
  <si>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</si>
  <si>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</si>
  <si>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</si>
  <si>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</si>
  <si>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Female</t>
  </si>
  <si>
    <t xml:space="preserve">Apex </t>
  </si>
  <si>
    <t>MO</t>
  </si>
  <si>
    <t>U18</t>
  </si>
  <si>
    <t>Apex</t>
  </si>
  <si>
    <t>U16</t>
  </si>
  <si>
    <t>Apex Canada Classic</t>
  </si>
  <si>
    <t>FIS Apex Canada Classic</t>
  </si>
  <si>
    <t>2022 Ontario Rankings - Moguls</t>
  </si>
  <si>
    <t>F</t>
  </si>
  <si>
    <t xml:space="preserve">ELLIOT,Chelsea </t>
  </si>
  <si>
    <t xml:space="preserve">UNG,Danielle </t>
  </si>
  <si>
    <t xml:space="preserve">MATSUDA,Lia </t>
  </si>
  <si>
    <t xml:space="preserve">LOEWEN,Aria </t>
  </si>
  <si>
    <t>CMA</t>
  </si>
  <si>
    <t>Canada Cup Red Deer</t>
  </si>
  <si>
    <t>Canyon</t>
  </si>
  <si>
    <t>DM</t>
  </si>
  <si>
    <t>Canada Cup</t>
  </si>
  <si>
    <t>Red Deer</t>
  </si>
  <si>
    <t>2022 RPA RANKINGS</t>
  </si>
  <si>
    <t>*advanced to DM round due to athlete scratches</t>
  </si>
  <si>
    <t>*DNS in DM round.</t>
  </si>
  <si>
    <t>Timber Tour</t>
  </si>
  <si>
    <t>Beaver Valley</t>
  </si>
  <si>
    <t xml:space="preserve">MACDONALD,Mischa </t>
  </si>
  <si>
    <t xml:space="preserve">RIDGEWAY,Quinn </t>
  </si>
  <si>
    <t xml:space="preserve">TURNAU,Marieke </t>
  </si>
  <si>
    <t xml:space="preserve">RIDGEWAY,Sydney </t>
  </si>
  <si>
    <t xml:space="preserve">KENNEDY,Tatum </t>
  </si>
  <si>
    <t xml:space="preserve">BORISS,Hadley </t>
  </si>
  <si>
    <t xml:space="preserve">GUEMBES,Jade </t>
  </si>
  <si>
    <t>HUTER,Charley Grace</t>
  </si>
  <si>
    <t xml:space="preserve">WANDS,Kailea </t>
  </si>
  <si>
    <t xml:space="preserve">CLARKE,Mimi </t>
  </si>
  <si>
    <t xml:space="preserve">LONG,Eryn </t>
  </si>
  <si>
    <t xml:space="preserve">KENNEDY,Carson </t>
  </si>
  <si>
    <t xml:space="preserve">FITZGIBBON,Emma </t>
  </si>
  <si>
    <t xml:space="preserve">WATSON,Lauren </t>
  </si>
  <si>
    <t>U12</t>
  </si>
  <si>
    <t>U10</t>
  </si>
  <si>
    <t>U14</t>
  </si>
  <si>
    <t>CALEDON SKI CLUB</t>
  </si>
  <si>
    <t>CALABOGIE PEAKS FREESTYLE</t>
  </si>
  <si>
    <t>BEAVER VALLEY SKI CLUB</t>
  </si>
  <si>
    <t>FORTUNE FREESTYLE/MSLM</t>
  </si>
  <si>
    <t>NORTH BAY FREESTYLE</t>
  </si>
  <si>
    <t xml:space="preserve">ONTARION TEAM / North Bay </t>
  </si>
  <si>
    <t>ONTARIO TEAM / CMA / Beaver</t>
  </si>
  <si>
    <t>ONTARIO TEAM / Caledon</t>
  </si>
  <si>
    <t>Calabogie Peaks</t>
  </si>
  <si>
    <t>Calaboge</t>
  </si>
  <si>
    <t>BURKE,Victoria</t>
  </si>
  <si>
    <t>SIMBOLI,Gabriella</t>
  </si>
  <si>
    <t>SIMBOLI,Sophia</t>
  </si>
  <si>
    <t>CAMSELL-CONROY,Quinn</t>
  </si>
  <si>
    <t>dns</t>
  </si>
  <si>
    <t>Nor Am</t>
  </si>
  <si>
    <t>VSC</t>
  </si>
  <si>
    <t>Killiington</t>
  </si>
  <si>
    <t>dnf</t>
  </si>
  <si>
    <t>Killington</t>
  </si>
  <si>
    <t>NorAm</t>
  </si>
  <si>
    <t>*8th Qual</t>
  </si>
  <si>
    <t>Val St Come</t>
  </si>
  <si>
    <t>75th percentile</t>
  </si>
  <si>
    <t>50th percentile</t>
  </si>
  <si>
    <t>25th percentile</t>
  </si>
  <si>
    <t>Freestylerz Festivals</t>
  </si>
  <si>
    <t>Camp Fortune</t>
  </si>
  <si>
    <t>CALENDINO,Amielle</t>
  </si>
  <si>
    <t>CARRIER,Elyse</t>
  </si>
  <si>
    <t>FORTUNE FREESTYLE</t>
  </si>
  <si>
    <t>Fz Festival</t>
  </si>
  <si>
    <t>FELTHAM,Georgia</t>
  </si>
  <si>
    <t>Timber Tour Provincials</t>
  </si>
  <si>
    <t>TT Provincials</t>
  </si>
  <si>
    <t>Mont Ste Anne</t>
  </si>
  <si>
    <t>Canada Cup MSA</t>
  </si>
  <si>
    <t>Mont Ste Anned</t>
  </si>
  <si>
    <t>Jr. Nationals</t>
  </si>
  <si>
    <t>Crabbe Mtn NB</t>
  </si>
  <si>
    <t>Sr. Nationals</t>
  </si>
  <si>
    <t>Val Ste Come</t>
  </si>
  <si>
    <t>Val Ste come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</si>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</sst>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5" formatCode="0.0%"/>
  </numFmts>
  <fonts count="24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 Neue"/>
      <family val="2"/>
    </font>
    <font>
      <sz val="8"/>
      <color indexed="8"/>
      <name val="Helvetica"/>
      <family val="2"/>
    </font>
    <font>
      <sz val="11"/>
      <color indexed="8"/>
      <name val="Helvetica Neue"/>
      <family val="2"/>
    </font>
    <font>
      <sz val="8"/>
      <color rgb="FF00B050"/>
      <name val="Tahoma"/>
      <family val="2"/>
    </font>
    <font>
      <sz val="8"/>
      <color rgb="FF0070C0"/>
      <name val="Tahoma"/>
      <family val="2"/>
    </font>
    <font>
      <sz val="8"/>
      <color rgb="FF7030A0"/>
      <name val="Tahoma"/>
      <family val="2"/>
    </font>
    <font>
      <sz val="8"/>
      <color rgb="FFFF0000"/>
      <name val="Tahoma"/>
      <family val="2"/>
    </font>
    <font>
      <sz val="11"/>
      <color theme="1"/>
      <name val="Helvetica Neue"/>
      <family val="2"/>
    </font>
    <font>
      <sz val="8"/>
      <color theme="1"/>
      <name val="Helvetica"/>
      <family val="2"/>
    </font>
    <font>
      <sz val="8"/>
      <color theme="1"/>
      <name val="Tahoma"/>
      <family val="2"/>
    </font>
    <font>
      <b/>
      <sz val="8"/>
      <color indexed="9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93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41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9" borderId="9" xfId="0" applyNumberFormat="1" applyFont="1" applyFill="1" applyBorder="1" applyAlignment="1">
      <alignment horizontal="right"/>
    </xf>
    <xf numFmtId="0" fontId="14" fillId="9" borderId="9" xfId="0" applyFont="1" applyFill="1" applyBorder="1" applyAlignment="1"/>
    <xf numFmtId="0" fontId="14" fillId="9" borderId="0" xfId="0" applyFont="1" applyFill="1" applyAlignment="1"/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4" borderId="0" xfId="0" applyNumberFormat="1" applyFont="1" applyFill="1" applyAlignment="1"/>
    <xf numFmtId="1" fontId="8" fillId="7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2" fillId="10" borderId="9" xfId="0" applyNumberFormat="1" applyFont="1" applyFill="1" applyBorder="1" applyAlignment="1"/>
    <xf numFmtId="0" fontId="14" fillId="10" borderId="9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9" xfId="0" applyNumberFormat="1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8" fillId="11" borderId="9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8" xfId="0" applyNumberFormat="1" applyFont="1" applyFill="1" applyBorder="1" applyAlignment="1">
      <alignment horizontal="left"/>
    </xf>
    <xf numFmtId="2" fontId="3" fillId="3" borderId="8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8" fillId="6" borderId="7" xfId="0" applyNumberFormat="1" applyFont="1" applyFill="1" applyBorder="1" applyAlignment="1">
      <alignment horizontal="center"/>
    </xf>
    <xf numFmtId="2" fontId="0" fillId="0" borderId="0" xfId="0" applyNumberFormat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5" fillId="0" borderId="0" xfId="0" applyFont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65" fontId="8" fillId="6" borderId="0" xfId="0" applyNumberFormat="1" applyFont="1" applyFill="1" applyAlignment="1">
      <alignment horizontal="center"/>
    </xf>
    <xf numFmtId="1" fontId="16" fillId="8" borderId="9" xfId="0" applyNumberFormat="1" applyFont="1" applyFill="1" applyBorder="1" applyAlignment="1">
      <alignment horizontal="right"/>
    </xf>
    <xf numFmtId="1" fontId="17" fillId="8" borderId="9" xfId="0" applyNumberFormat="1" applyFont="1" applyFill="1" applyBorder="1" applyAlignment="1">
      <alignment horizontal="right"/>
    </xf>
    <xf numFmtId="1" fontId="18" fillId="8" borderId="9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3" fillId="0" borderId="9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right"/>
    </xf>
    <xf numFmtId="1" fontId="19" fillId="8" borderId="9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1" fillId="10" borderId="9" xfId="0" applyFont="1" applyFill="1" applyBorder="1" applyAlignment="1"/>
    <xf numFmtId="2" fontId="22" fillId="3" borderId="9" xfId="0" applyNumberFormat="1" applyFont="1" applyFill="1" applyBorder="1" applyAlignment="1">
      <alignment horizontal="center"/>
    </xf>
    <xf numFmtId="1" fontId="22" fillId="3" borderId="9" xfId="0" applyNumberFormat="1" applyFont="1" applyFill="1" applyBorder="1" applyAlignment="1">
      <alignment horizontal="center"/>
    </xf>
    <xf numFmtId="1" fontId="22" fillId="7" borderId="9" xfId="0" applyNumberFormat="1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0" fillId="0" borderId="0" xfId="0" applyFont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12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3" fillId="0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1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showGridLines="0" tabSelected="1" topLeftCell="A2" zoomScale="110" zoomScaleNormal="110" workbookViewId="0">
      <selection activeCell="C6" sqref="C6"/>
    </sheetView>
  </sheetViews>
  <sheetFormatPr baseColWidth="10" defaultColWidth="17.6640625" defaultRowHeight="20" customHeight="1" x14ac:dyDescent="0.15"/>
  <cols>
    <col min="1" max="1" width="21.83203125" customWidth="1"/>
    <col min="2" max="2" width="10.6640625" customWidth="1"/>
    <col min="3" max="3" width="21.33203125" customWidth="1"/>
    <col min="4" max="4" width="0.83203125" hidden="1" customWidth="1"/>
    <col min="5" max="5" width="5.16406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30" width="5.1640625" customWidth="1"/>
  </cols>
  <sheetData>
    <row r="1" spans="1:30" ht="33.75" customHeight="1" x14ac:dyDescent="0.15">
      <c r="A1" s="1" t="s">
        <v>48</v>
      </c>
      <c r="B1" s="1"/>
      <c r="C1" s="1"/>
      <c r="D1" s="1"/>
      <c r="E1" s="1"/>
      <c r="F1" s="22" t="s">
        <v>38</v>
      </c>
      <c r="G1" s="1"/>
      <c r="H1" s="1"/>
      <c r="I1" s="1"/>
      <c r="J1" s="1"/>
      <c r="K1" s="1"/>
      <c r="L1" s="19">
        <v>2021</v>
      </c>
      <c r="M1" s="19">
        <v>2021</v>
      </c>
      <c r="N1" s="19">
        <v>2022</v>
      </c>
      <c r="O1" s="19">
        <v>2022</v>
      </c>
      <c r="P1" s="19">
        <v>2022</v>
      </c>
      <c r="Q1" s="19">
        <v>2022</v>
      </c>
      <c r="R1" s="19">
        <v>2022</v>
      </c>
      <c r="S1" s="19">
        <v>2022</v>
      </c>
      <c r="T1" s="19">
        <v>2022</v>
      </c>
      <c r="U1" s="19">
        <v>2022</v>
      </c>
      <c r="V1" s="19">
        <v>2022</v>
      </c>
      <c r="W1" s="19">
        <v>2022</v>
      </c>
      <c r="X1" s="19">
        <v>2022</v>
      </c>
      <c r="Y1" s="19">
        <v>2022</v>
      </c>
      <c r="Z1" s="19">
        <v>2022</v>
      </c>
      <c r="AA1" s="19">
        <v>2022</v>
      </c>
      <c r="AB1" s="19">
        <v>2022</v>
      </c>
      <c r="AC1" s="19">
        <v>2022</v>
      </c>
      <c r="AD1" s="19"/>
    </row>
    <row r="2" spans="1:30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72" t="s">
        <v>46</v>
      </c>
      <c r="M2" s="72" t="s">
        <v>47</v>
      </c>
      <c r="N2" s="72" t="s">
        <v>58</v>
      </c>
      <c r="O2" s="72" t="s">
        <v>58</v>
      </c>
      <c r="P2" s="72" t="s">
        <v>63</v>
      </c>
      <c r="Q2" s="72" t="s">
        <v>63</v>
      </c>
      <c r="R2" s="72" t="s">
        <v>102</v>
      </c>
      <c r="S2" s="72" t="s">
        <v>102</v>
      </c>
      <c r="T2" s="72" t="s">
        <v>102</v>
      </c>
      <c r="U2" s="72" t="s">
        <v>63</v>
      </c>
      <c r="V2" s="72" t="s">
        <v>63</v>
      </c>
      <c r="W2" s="72" t="s">
        <v>113</v>
      </c>
      <c r="X2" s="72" t="s">
        <v>116</v>
      </c>
      <c r="Y2" s="72" t="s">
        <v>116</v>
      </c>
      <c r="Z2" s="72" t="s">
        <v>58</v>
      </c>
      <c r="AA2" s="72" t="s">
        <v>122</v>
      </c>
      <c r="AB2" s="72" t="s">
        <v>122</v>
      </c>
      <c r="AC2" s="72" t="s">
        <v>120</v>
      </c>
      <c r="AD2" s="72"/>
    </row>
    <row r="3" spans="1:30" ht="36" customHeight="1" x14ac:dyDescent="0.15">
      <c r="A3" s="23" t="s">
        <v>35</v>
      </c>
      <c r="B3" s="24" t="s">
        <v>40</v>
      </c>
      <c r="C3" s="24"/>
      <c r="D3" s="25"/>
      <c r="E3" s="26"/>
      <c r="F3" s="135" t="s">
        <v>60</v>
      </c>
      <c r="G3" s="135"/>
      <c r="H3" s="135"/>
      <c r="I3" s="135"/>
      <c r="J3" s="136"/>
      <c r="K3" s="3" t="s">
        <v>30</v>
      </c>
      <c r="L3" s="72" t="s">
        <v>44</v>
      </c>
      <c r="M3" s="72" t="s">
        <v>44</v>
      </c>
      <c r="N3" s="72" t="s">
        <v>59</v>
      </c>
      <c r="O3" s="72" t="s">
        <v>59</v>
      </c>
      <c r="P3" s="72" t="s">
        <v>64</v>
      </c>
      <c r="Q3" s="72" t="s">
        <v>64</v>
      </c>
      <c r="R3" s="72" t="s">
        <v>104</v>
      </c>
      <c r="S3" s="72" t="s">
        <v>101</v>
      </c>
      <c r="T3" s="72" t="s">
        <v>101</v>
      </c>
      <c r="U3" s="72" t="s">
        <v>90</v>
      </c>
      <c r="V3" s="72" t="s">
        <v>90</v>
      </c>
      <c r="W3" s="72" t="s">
        <v>109</v>
      </c>
      <c r="X3" s="72" t="s">
        <v>90</v>
      </c>
      <c r="Y3" s="72" t="s">
        <v>90</v>
      </c>
      <c r="Z3" s="72" t="s">
        <v>117</v>
      </c>
      <c r="AA3" s="72" t="s">
        <v>124</v>
      </c>
      <c r="AB3" s="72" t="s">
        <v>124</v>
      </c>
      <c r="AC3" s="72" t="s">
        <v>121</v>
      </c>
      <c r="AD3" s="72"/>
    </row>
    <row r="4" spans="1:30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73">
        <v>43086</v>
      </c>
      <c r="M4" s="73">
        <v>43087</v>
      </c>
      <c r="N4" s="73">
        <v>43114</v>
      </c>
      <c r="O4" s="73">
        <v>43115</v>
      </c>
      <c r="P4" s="73">
        <v>43128</v>
      </c>
      <c r="Q4" s="73">
        <v>43129</v>
      </c>
      <c r="R4" s="73">
        <v>43135</v>
      </c>
      <c r="S4" s="73">
        <v>43140</v>
      </c>
      <c r="T4" s="73">
        <v>43141</v>
      </c>
      <c r="U4" s="73">
        <v>43142</v>
      </c>
      <c r="V4" s="73">
        <v>43143</v>
      </c>
      <c r="W4" s="73">
        <v>43142</v>
      </c>
      <c r="X4" s="73">
        <v>43163</v>
      </c>
      <c r="Y4" s="73">
        <v>43164</v>
      </c>
      <c r="Z4" s="73">
        <v>43177</v>
      </c>
      <c r="AA4" s="73">
        <v>43186</v>
      </c>
      <c r="AB4" s="73">
        <v>43185</v>
      </c>
      <c r="AC4" s="73">
        <v>43191</v>
      </c>
      <c r="AD4" s="73"/>
    </row>
    <row r="5" spans="1:30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73" t="s">
        <v>42</v>
      </c>
      <c r="M5" s="73" t="s">
        <v>42</v>
      </c>
      <c r="N5" s="73" t="s">
        <v>42</v>
      </c>
      <c r="O5" s="73" t="s">
        <v>57</v>
      </c>
      <c r="P5" s="73" t="s">
        <v>42</v>
      </c>
      <c r="Q5" s="73" t="s">
        <v>42</v>
      </c>
      <c r="R5" s="73" t="s">
        <v>42</v>
      </c>
      <c r="S5" s="73" t="s">
        <v>42</v>
      </c>
      <c r="T5" s="73" t="s">
        <v>57</v>
      </c>
      <c r="U5" s="73" t="s">
        <v>42</v>
      </c>
      <c r="V5" s="73" t="s">
        <v>42</v>
      </c>
      <c r="W5" s="73" t="s">
        <v>42</v>
      </c>
      <c r="X5" s="73" t="s">
        <v>42</v>
      </c>
      <c r="Y5" s="73" t="s">
        <v>57</v>
      </c>
      <c r="Z5" s="73" t="s">
        <v>42</v>
      </c>
      <c r="AA5" s="73" t="s">
        <v>42</v>
      </c>
      <c r="AB5" s="73" t="s">
        <v>57</v>
      </c>
      <c r="AC5" s="73" t="s">
        <v>42</v>
      </c>
      <c r="AD5" s="73"/>
    </row>
    <row r="6" spans="1:30" ht="17" customHeight="1" x14ac:dyDescent="0.15">
      <c r="A6" s="77" t="s">
        <v>54</v>
      </c>
      <c r="B6" s="77" t="s">
        <v>43</v>
      </c>
      <c r="C6" s="77" t="s">
        <v>50</v>
      </c>
      <c r="D6" s="77"/>
      <c r="E6" s="77">
        <f t="shared" ref="E6:E30" si="0">F6</f>
        <v>1</v>
      </c>
      <c r="F6" s="19">
        <f t="shared" ref="F6:F30" si="1">RANK(J6,$J$6:$K$30,0)</f>
        <v>1</v>
      </c>
      <c r="G6" s="20">
        <f t="shared" ref="G6:G30" si="2">LARGE(($L6:$AD6),1)</f>
        <v>775.01247504990033</v>
      </c>
      <c r="H6" s="20">
        <f t="shared" ref="H6:H30" si="3">LARGE(($L6:$AD6),2)</f>
        <v>762.40345594973166</v>
      </c>
      <c r="I6" s="20">
        <f t="shared" ref="I6:I30" si="4">LARGE(($L6:$AD6),3)</f>
        <v>744.66413867822314</v>
      </c>
      <c r="J6" s="19">
        <f t="shared" ref="J6:J30" si="5">SUM(G6+H6+I6)</f>
        <v>2282.0800696778551</v>
      </c>
      <c r="K6" s="21"/>
      <c r="L6" s="110">
        <f>IF(ISNA(VLOOKUP($C6,'Apex Canada Classic'!$A$17:$H$995,8,FALSE))=TRUE,"0",VLOOKUP($C6,'Apex Canada Classic'!$A$17:$H$995,8,FALSE))</f>
        <v>744.66413867822314</v>
      </c>
      <c r="M6" s="110">
        <f>IF(ISNA(VLOOKUP($C6,'FIS Apex Canada Classic'!$A$17:$H$993,8,FALSE))=TRUE,"0",VLOOKUP($C6,'FIS Apex Canada Classic'!$A$17:$H$993,8,FALSE))</f>
        <v>762.40345594973166</v>
      </c>
      <c r="N6" s="110">
        <f>IF(ISNA(VLOOKUP($C6,'CC Red Deer MO'!$A$17:$H$995,8,FALSE))=TRUE,"0",VLOOKUP($C6,'CC Red Deer MO'!$A$17:$H$995,8,FALSE))</f>
        <v>503.99462004034979</v>
      </c>
      <c r="O6" s="110">
        <f>IF(ISNA(VLOOKUP($C6,'CC Red Deer DM'!$A$17:$H$995,8,FALSE))=TRUE,"0",VLOOKUP($C6,'CC Red Deer DM'!$A$17:$H$995,8,FALSE))</f>
        <v>616.80059035749423</v>
      </c>
      <c r="P6" s="110" t="str">
        <f>IF(ISNA(VLOOKUP($C6,'TT BVSC -1'!$A$17:$H$1000,8,FALSE))=TRUE,"0",VLOOKUP($C6,'TT BVSC -1'!$A$17:$H$1000,8,FALSE))</f>
        <v>0</v>
      </c>
      <c r="Q6" s="110" t="str">
        <f>IF(ISNA(VLOOKUP($C6,'TT BVSC -2'!$A$17:$H$999,8,FALSE))=TRUE,"0",VLOOKUP($C6,'TT BVSC -2'!$A$17:$H$999,8,FALSE))</f>
        <v>0</v>
      </c>
      <c r="R6" s="110">
        <f>IF(ISNA(VLOOKUP($C6,'NA VSC MO'!$A$17:$H$1000,8,FALSE))=TRUE,"0",VLOOKUP($C6,'NA VSC MO'!$A$17:$H$1000,8,FALSE))</f>
        <v>545.5432661027977</v>
      </c>
      <c r="S6" s="110">
        <f>IF(ISNA(VLOOKUP($C6,'NA Killington MO'!$A$17:$H$1000,8,FALSE))=TRUE,"0",VLOOKUP($C6,'NA Killington MO'!$A$17:$H$1000,8,FALSE))</f>
        <v>775.01247504990033</v>
      </c>
      <c r="T6" s="110">
        <f>IF(ISNA(VLOOKUP($C6,'NA Killington DM'!$A$17:$H$999,8,FALSE))=TRUE,"0",VLOOKUP($C6,'NA Killington DM'!$A$17:$H$999,8,FALSE))</f>
        <v>0</v>
      </c>
      <c r="U6" s="110" t="str">
        <f>IF(ISNA(VLOOKUP($C6,'TT CP -1'!$A$17:$H$1000,8,FALSE))=TRUE,"0",VLOOKUP($C6,'TT CP -1'!$A$17:$H$1000,8,FALSE))</f>
        <v>0</v>
      </c>
      <c r="V6" s="110" t="str">
        <f>IF(ISNA(VLOOKUP($C6,'TT CP -2'!$A$17:$H$999,8,FALSE))=TRUE,"0",VLOOKUP($C6,'TT CP -2'!$A$17:$H$999,8,FALSE))</f>
        <v>0</v>
      </c>
      <c r="W6" s="110" t="str">
        <f>IF(ISNA(VLOOKUP($C6,'FzFest CF'!$A$17:$H$999,8,FALSE))=TRUE,"0",VLOOKUP($C6,'FzFest CF'!$A$17:$H$999,8,FALSE))</f>
        <v>0</v>
      </c>
      <c r="X6" s="110" t="str">
        <f>IF(ISNA(VLOOKUP($C6,'TT PROV MO'!$A$17:$H$999,8,FALSE))=TRUE,"0",VLOOKUP($C6,'TT PROV MO'!$A$17:$H$999,8,FALSE))</f>
        <v>0</v>
      </c>
      <c r="Y6" s="110" t="str">
        <f>IF(ISNA(VLOOKUP($C6,'TT PROV DM'!$A$17:$H$986,8,FALSE))=TRUE,"0",VLOOKUP($C6,'TT PROV DM'!$A$17:$H$986,8,FALSE))</f>
        <v>0</v>
      </c>
      <c r="Z6" s="110">
        <f>IF(ISNA(VLOOKUP($C6,'CC MSA MO'!$A$17:$H$986,8,FALSE))=TRUE,"0",VLOOKUP($C6,'CC MSA MO'!$A$17:$H$986,8,FALSE))</f>
        <v>99.896547264968319</v>
      </c>
      <c r="AA6" s="110">
        <f>IF(ISNA(VLOOKUP($C6,'SrNats MO'!$A$17:$H$986,8,FALSE))=TRUE,"0",VLOOKUP($C6,'SrNats MO'!$A$17:$H$986,8,FALSE))</f>
        <v>121.46784298683033</v>
      </c>
      <c r="AB6" s="110">
        <f>IF(ISNA(VLOOKUP($C6,'SrNats DM'!$A$17:$H$986,8,FALSE))=TRUE,"0",VLOOKUP($C6,'SrNats DM'!$A$17:$H$986,8,FALSE))</f>
        <v>0</v>
      </c>
      <c r="AC6" s="110">
        <f>IF(ISNA(VLOOKUP($C6,'JrNats MO'!$A$17:$H$986,8,FALSE))=TRUE,"0",VLOOKUP($C6,'JrNats MO'!$A$17:$H$986,8,FALSE))</f>
        <v>604.61789946873716</v>
      </c>
      <c r="AD6" s="110"/>
    </row>
    <row r="7" spans="1:30" ht="17" customHeight="1" x14ac:dyDescent="0.15">
      <c r="A7" s="77" t="s">
        <v>87</v>
      </c>
      <c r="B7" s="77" t="s">
        <v>45</v>
      </c>
      <c r="C7" s="77" t="s">
        <v>53</v>
      </c>
      <c r="D7" s="77"/>
      <c r="E7" s="77">
        <f t="shared" si="0"/>
        <v>2</v>
      </c>
      <c r="F7" s="19">
        <f t="shared" si="1"/>
        <v>2</v>
      </c>
      <c r="G7" s="20">
        <f t="shared" si="2"/>
        <v>634.13333333333344</v>
      </c>
      <c r="H7" s="20">
        <f t="shared" si="3"/>
        <v>550</v>
      </c>
      <c r="I7" s="20">
        <f t="shared" si="4"/>
        <v>525</v>
      </c>
      <c r="J7" s="19">
        <f t="shared" si="5"/>
        <v>1709.1333333333334</v>
      </c>
      <c r="K7" s="21"/>
      <c r="L7" s="110">
        <f>IF(ISNA(VLOOKUP($C7,'Apex Canada Classic'!$A$17:$H$995,8,FALSE))=TRUE,"0",VLOOKUP($C7,'Apex Canada Classic'!$A$17:$H$995,8,FALSE))</f>
        <v>172.01381365113758</v>
      </c>
      <c r="M7" s="110" t="str">
        <f>IF(ISNA(VLOOKUP($C7,'FIS Apex Canada Classic'!$A$17:$H$993,8,FALSE))=TRUE,"0",VLOOKUP($C7,'FIS Apex Canada Classic'!$A$17:$H$993,8,FALSE))</f>
        <v>0</v>
      </c>
      <c r="N7" s="110">
        <f>IF(ISNA(VLOOKUP($C7,'CC Red Deer MO'!$A$17:$H$995,8,FALSE))=TRUE,"0",VLOOKUP($C7,'CC Red Deer MO'!$A$17:$H$995,8,FALSE))</f>
        <v>280.08069939475462</v>
      </c>
      <c r="O7" s="110">
        <f>IF(ISNA(VLOOKUP($C7,'CC Red Deer DM'!$A$17:$H$995,8,FALSE))=TRUE,"0",VLOOKUP($C7,'CC Red Deer DM'!$A$17:$H$995,8,FALSE))</f>
        <v>634.13333333333344</v>
      </c>
      <c r="P7" s="110">
        <f>IF(ISNA(VLOOKUP($C7,'TT BVSC -1'!$A$17:$H$1000,8,FALSE))=TRUE,"0",VLOOKUP($C7,'TT BVSC -1'!$A$17:$H$1000,8,FALSE))</f>
        <v>500</v>
      </c>
      <c r="Q7" s="110">
        <f>IF(ISNA(VLOOKUP($C7,'TT BVSC -2'!$A$17:$H$999,8,FALSE))=TRUE,"0",VLOOKUP($C7,'TT BVSC -2'!$A$17:$H$999,8,FALSE))</f>
        <v>500</v>
      </c>
      <c r="R7" s="110" t="str">
        <f>IF(ISNA(VLOOKUP($C7,'NA Killington MO'!$A$17:$H$1000,8,FALSE))=TRUE,"0",VLOOKUP($C7,'NA Killington MO'!$A$17:$H$1000,8,FALSE))</f>
        <v>0</v>
      </c>
      <c r="S7" s="110" t="str">
        <f>IF(ISNA(VLOOKUP($C7,'NA Killington MO'!$A$17:$H$1000,8,FALSE))=TRUE,"0",VLOOKUP($C7,'NA Killington MO'!$A$17:$H$1000,8,FALSE))</f>
        <v>0</v>
      </c>
      <c r="T7" s="110" t="str">
        <f>IF(ISNA(VLOOKUP($C7,'NA Killington DM'!$A$17:$H$999,8,FALSE))=TRUE,"0",VLOOKUP($C7,'NA Killington DM'!$A$17:$H$999,8,FALSE))</f>
        <v>0</v>
      </c>
      <c r="U7" s="110">
        <f>IF(ISNA(VLOOKUP($C7,'TT CP -1'!$A$17:$H$1000,8,FALSE))=TRUE,"0",VLOOKUP($C7,'TT CP -1'!$A$17:$H$1000,8,FALSE))</f>
        <v>500</v>
      </c>
      <c r="V7" s="110">
        <f>IF(ISNA(VLOOKUP($C7,'TT CP -2'!$A$17:$H$999,8,FALSE))=TRUE,"0",VLOOKUP($C7,'TT CP -2'!$A$17:$H$999,8,FALSE))</f>
        <v>500</v>
      </c>
      <c r="W7" s="110" t="str">
        <f>IF(ISNA(VLOOKUP($C7,'FzFest CF'!$A$17:$H$999,8,FALSE))=TRUE,"0",VLOOKUP($C7,'FzFest CF'!$A$17:$H$999,8,FALSE))</f>
        <v>0</v>
      </c>
      <c r="X7" s="110">
        <f>IF(ISNA(VLOOKUP($C7,'TT PROV MO'!$A$17:$H$999,8,FALSE))=TRUE,"0",VLOOKUP($C7,'TT PROV MO'!$A$17:$H$999,8,FALSE))</f>
        <v>550</v>
      </c>
      <c r="Y7" s="110">
        <f>IF(ISNA(VLOOKUP($C7,'TT PROV DM'!$A$17:$H$986,8,FALSE))=TRUE,"0",VLOOKUP($C7,'TT PROV DM'!$A$17:$H$986,8,FALSE))</f>
        <v>525</v>
      </c>
      <c r="Z7" s="110">
        <f>IF(ISNA(VLOOKUP($C7,'CC MSA MO'!$A$17:$H$986,8,FALSE))=TRUE,"0",VLOOKUP($C7,'CC MSA MO'!$A$17:$H$986,8,FALSE))</f>
        <v>37.145997672313463</v>
      </c>
      <c r="AA7" s="110" t="str">
        <f>IF(ISNA(VLOOKUP($C7,'SrNats MO'!$A$17:$H$986,8,FALSE))=TRUE,"0",VLOOKUP($C7,'SrNats MO'!$A$17:$H$986,8,FALSE))</f>
        <v>0</v>
      </c>
      <c r="AB7" s="110" t="str">
        <f>IF(ISNA(VLOOKUP($C7,'SrNats DM'!$A$17:$H$986,8,FALSE))=TRUE,"0",VLOOKUP($C7,'SrNats DM'!$A$17:$H$986,8,FALSE))</f>
        <v>0</v>
      </c>
      <c r="AC7" s="110">
        <f>IF(ISNA(VLOOKUP($C7,'JrNats MO'!$A$17:$H$986,8,FALSE))=TRUE,"0",VLOOKUP($C7,'JrNats MO'!$A$17:$H$986,8,FALSE))</f>
        <v>412.54597466285253</v>
      </c>
      <c r="AD7" s="110"/>
    </row>
    <row r="8" spans="1:30" ht="17" customHeight="1" x14ac:dyDescent="0.15">
      <c r="A8" s="77" t="s">
        <v>87</v>
      </c>
      <c r="B8" s="77" t="s">
        <v>45</v>
      </c>
      <c r="C8" s="77" t="s">
        <v>52</v>
      </c>
      <c r="D8" s="77"/>
      <c r="E8" s="77">
        <f t="shared" si="0"/>
        <v>3</v>
      </c>
      <c r="F8" s="19">
        <f t="shared" si="1"/>
        <v>3</v>
      </c>
      <c r="G8" s="20">
        <f t="shared" si="2"/>
        <v>550</v>
      </c>
      <c r="H8" s="20">
        <f t="shared" si="3"/>
        <v>549.91074326517366</v>
      </c>
      <c r="I8" s="20">
        <f t="shared" si="4"/>
        <v>482.86337435737659</v>
      </c>
      <c r="J8" s="19">
        <f t="shared" si="5"/>
        <v>1582.7741176225502</v>
      </c>
      <c r="K8" s="21"/>
      <c r="L8" s="110">
        <f>IF(ISNA(VLOOKUP($C8,'Apex Canada Classic'!$A$17:$H$995,8,FALSE))=TRUE,"0",VLOOKUP($C8,'Apex Canada Classic'!$A$17:$H$995,8,FALSE))</f>
        <v>199.03169014084506</v>
      </c>
      <c r="M8" s="110" t="str">
        <f>IF(ISNA(VLOOKUP($C8,'FIS Apex Canada Classic'!$A$17:$H$993,8,FALSE))=TRUE,"0",VLOOKUP($C8,'FIS Apex Canada Classic'!$A$17:$H$993,8,FALSE))</f>
        <v>0</v>
      </c>
      <c r="N8" s="110">
        <f>IF(ISNA(VLOOKUP($C8,'CC Red Deer MO'!$A$17:$H$995,8,FALSE))=TRUE,"0",VLOOKUP($C8,'CC Red Deer MO'!$A$17:$H$995,8,FALSE))</f>
        <v>304.5057162071285</v>
      </c>
      <c r="O8" s="110">
        <f>IF(ISNA(VLOOKUP($C8,'CC Red Deer DM'!$A$17:$H$995,8,FALSE))=TRUE,"0",VLOOKUP($C8,'CC Red Deer DM'!$A$17:$H$995,8,FALSE))</f>
        <v>221.99901607084291</v>
      </c>
      <c r="P8" s="110">
        <f>IF(ISNA(VLOOKUP($C8,'TT BVSC -1'!$A$17:$H$1000,8,FALSE))=TRUE,"0",VLOOKUP($C8,'TT BVSC -1'!$A$17:$H$1000,8,FALSE))</f>
        <v>474.43056576047019</v>
      </c>
      <c r="Q8" s="110">
        <f>IF(ISNA(VLOOKUP($C8,'TT BVSC -2'!$A$17:$H$999,8,FALSE))=TRUE,"0",VLOOKUP($C8,'TT BVSC -2'!$A$17:$H$999,8,FALSE))</f>
        <v>437.46153846153845</v>
      </c>
      <c r="R8" s="110" t="str">
        <f>IF(ISNA(VLOOKUP($C8,'NA Killington MO'!$A$17:$H$1000,8,FALSE))=TRUE,"0",VLOOKUP($C8,'NA Killington MO'!$A$17:$H$1000,8,FALSE))</f>
        <v>0</v>
      </c>
      <c r="S8" s="110" t="str">
        <f>IF(ISNA(VLOOKUP($C8,'NA Killington MO'!$A$17:$H$1000,8,FALSE))=TRUE,"0",VLOOKUP($C8,'NA Killington MO'!$A$17:$H$1000,8,FALSE))</f>
        <v>0</v>
      </c>
      <c r="T8" s="110" t="str">
        <f>IF(ISNA(VLOOKUP($C8,'NA Killington DM'!$A$17:$H$999,8,FALSE))=TRUE,"0",VLOOKUP($C8,'NA Killington DM'!$A$17:$H$999,8,FALSE))</f>
        <v>0</v>
      </c>
      <c r="U8" s="110">
        <f>IF(ISNA(VLOOKUP($C8,'TT CP -1'!$A$17:$H$1000,8,FALSE))=TRUE,"0",VLOOKUP($C8,'TT CP -1'!$A$17:$H$1000,8,FALSE))</f>
        <v>396.17739840415663</v>
      </c>
      <c r="V8" s="110">
        <f>IF(ISNA(VLOOKUP($C8,'TT CP -2'!$A$17:$H$999,8,FALSE))=TRUE,"0",VLOOKUP($C8,'TT CP -2'!$A$17:$H$999,8,FALSE))</f>
        <v>482.86337435737659</v>
      </c>
      <c r="W8" s="110" t="str">
        <f>IF(ISNA(VLOOKUP($C8,'FzFest CF'!$A$17:$H$999,8,FALSE))=TRUE,"0",VLOOKUP($C8,'FzFest CF'!$A$17:$H$999,8,FALSE))</f>
        <v>0</v>
      </c>
      <c r="X8" s="110">
        <f>IF(ISNA(VLOOKUP($C8,'TT PROV MO'!$A$17:$H$999,8,FALSE))=TRUE,"0",VLOOKUP($C8,'TT PROV MO'!$A$17:$H$999,8,FALSE))</f>
        <v>549.91074326517366</v>
      </c>
      <c r="Y8" s="110">
        <f>IF(ISNA(VLOOKUP($C8,'TT PROV DM'!$A$17:$H$986,8,FALSE))=TRUE,"0",VLOOKUP($C8,'TT PROV DM'!$A$17:$H$986,8,FALSE))</f>
        <v>550</v>
      </c>
      <c r="Z8" s="110">
        <f>IF(ISNA(VLOOKUP($C8,'CC MSA MO'!$A$17:$H$986,8,FALSE))=TRUE,"0",VLOOKUP($C8,'CC MSA MO'!$A$17:$H$986,8,FALSE))</f>
        <v>290.18492176386917</v>
      </c>
      <c r="AA8" s="110" t="str">
        <f>IF(ISNA(VLOOKUP($C8,'SrNats MO'!$A$17:$H$986,8,FALSE))=TRUE,"0",VLOOKUP($C8,'SrNats MO'!$A$17:$H$986,8,FALSE))</f>
        <v>0</v>
      </c>
      <c r="AB8" s="110" t="str">
        <f>IF(ISNA(VLOOKUP($C8,'SrNats DM'!$A$17:$H$986,8,FALSE))=TRUE,"0",VLOOKUP($C8,'SrNats DM'!$A$17:$H$986,8,FALSE))</f>
        <v>0</v>
      </c>
      <c r="AC8" s="110">
        <f>IF(ISNA(VLOOKUP($C8,'JrNats MO'!$A$17:$H$986,8,FALSE))=TRUE,"0",VLOOKUP($C8,'JrNats MO'!$A$17:$H$986,8,FALSE))</f>
        <v>308.336738863915</v>
      </c>
      <c r="AD8" s="110"/>
    </row>
    <row r="9" spans="1:30" ht="17" customHeight="1" x14ac:dyDescent="0.15">
      <c r="A9" s="77" t="s">
        <v>89</v>
      </c>
      <c r="B9" s="77" t="s">
        <v>45</v>
      </c>
      <c r="C9" s="78" t="s">
        <v>66</v>
      </c>
      <c r="D9" s="77"/>
      <c r="E9" s="77">
        <f t="shared" si="0"/>
        <v>4</v>
      </c>
      <c r="F9" s="19">
        <f t="shared" si="1"/>
        <v>4</v>
      </c>
      <c r="G9" s="20">
        <f t="shared" si="2"/>
        <v>512.42291463810454</v>
      </c>
      <c r="H9" s="20">
        <f t="shared" si="3"/>
        <v>500</v>
      </c>
      <c r="I9" s="20">
        <f t="shared" si="4"/>
        <v>447.81118554291947</v>
      </c>
      <c r="J9" s="19">
        <f t="shared" si="5"/>
        <v>1460.2341001810241</v>
      </c>
      <c r="K9" s="21"/>
      <c r="L9" s="110" t="str">
        <f>IF(ISNA(VLOOKUP($C9,'Apex Canada Classic'!$A$17:$H$995,8,FALSE))=TRUE,"0",VLOOKUP($C9,'Apex Canada Classic'!$A$17:$H$995,8,FALSE))</f>
        <v>0</v>
      </c>
      <c r="M9" s="110" t="str">
        <f>IF(ISNA(VLOOKUP($C9,'FIS Apex Canada Classic'!$A$17:$H$993,8,FALSE))=TRUE,"0",VLOOKUP($C9,'FIS Apex Canada Classic'!$A$17:$H$993,8,FALSE))</f>
        <v>0</v>
      </c>
      <c r="N9" s="110" t="str">
        <f>IF(ISNA(VLOOKUP($C9,'CC Red Deer MO'!$A$17:$H$995,8,FALSE))=TRUE,"0",VLOOKUP($C9,'CC Red Deer MO'!$A$17:$H$995,8,FALSE))</f>
        <v>0</v>
      </c>
      <c r="O9" s="110">
        <v>0</v>
      </c>
      <c r="P9" s="110">
        <f>IF(ISNA(VLOOKUP($C9,'TT BVSC -1'!$A$17:$H$1000,8,FALSE))=TRUE,"0",VLOOKUP($C9,'TT BVSC -1'!$A$17:$H$1000,8,FALSE))</f>
        <v>424.3203526818516</v>
      </c>
      <c r="Q9" s="110">
        <f>IF(ISNA(VLOOKUP($C9,'TT BVSC -2'!$A$17:$H$999,8,FALSE))=TRUE,"0",VLOOKUP($C9,'TT BVSC -2'!$A$17:$H$999,8,FALSE))</f>
        <v>426.61538461538464</v>
      </c>
      <c r="R9" s="110" t="str">
        <f>IF(ISNA(VLOOKUP($C9,'NA Killington MO'!$A$17:$H$1000,8,FALSE))=TRUE,"0",VLOOKUP($C9,'NA Killington MO'!$A$17:$H$1000,8,FALSE))</f>
        <v>0</v>
      </c>
      <c r="S9" s="110" t="str">
        <f>IF(ISNA(VLOOKUP($C9,'NA Killington MO'!$A$17:$H$1000,8,FALSE))=TRUE,"0",VLOOKUP($C9,'NA Killington MO'!$A$17:$H$1000,8,FALSE))</f>
        <v>0</v>
      </c>
      <c r="T9" s="110" t="str">
        <f>IF(ISNA(VLOOKUP($C9,'NA Killington DM'!$A$17:$H$999,8,FALSE))=TRUE,"0",VLOOKUP($C9,'NA Killington DM'!$A$17:$H$999,8,FALSE))</f>
        <v>0</v>
      </c>
      <c r="U9" s="110">
        <f>IF(ISNA(VLOOKUP($C9,'TT CP -1'!$A$17:$H$1000,8,FALSE))=TRUE,"0",VLOOKUP($C9,'TT CP -1'!$A$17:$H$1000,8,FALSE))</f>
        <v>446.83614770829467</v>
      </c>
      <c r="V9" s="110">
        <f>IF(ISNA(VLOOKUP($C9,'TT CP -2'!$A$17:$H$999,8,FALSE))=TRUE,"0",VLOOKUP($C9,'TT CP -2'!$A$17:$H$999,8,FALSE))</f>
        <v>447.81118554291947</v>
      </c>
      <c r="W9" s="110" t="str">
        <f>IF(ISNA(VLOOKUP($C9,'FzFest CF'!$A$17:$H$999,8,FALSE))=TRUE,"0",VLOOKUP($C9,'FzFest CF'!$A$17:$H$999,8,FALSE))</f>
        <v>0</v>
      </c>
      <c r="X9" s="110">
        <f>IF(ISNA(VLOOKUP($C9,'TT PROV MO'!$A$17:$H$999,8,FALSE))=TRUE,"0",VLOOKUP($C9,'TT PROV MO'!$A$17:$H$999,8,FALSE))</f>
        <v>512.42291463810454</v>
      </c>
      <c r="Y9" s="110">
        <f>IF(ISNA(VLOOKUP($C9,'TT PROV DM'!$A$17:$H$986,8,FALSE))=TRUE,"0",VLOOKUP($C9,'TT PROV DM'!$A$17:$H$986,8,FALSE))</f>
        <v>500</v>
      </c>
      <c r="Z9" s="110">
        <f>IF(ISNA(VLOOKUP($C9,'CC MSA MO'!$A$17:$H$986,8,FALSE))=TRUE,"0",VLOOKUP($C9,'CC MSA MO'!$A$17:$H$986,8,FALSE))</f>
        <v>0</v>
      </c>
      <c r="AA9" s="110" t="str">
        <f>IF(ISNA(VLOOKUP($C9,'SrNats MO'!$A$17:$H$986,8,FALSE))=TRUE,"0",VLOOKUP($C9,'SrNats MO'!$A$17:$H$986,8,FALSE))</f>
        <v>0</v>
      </c>
      <c r="AB9" s="110" t="str">
        <f>IF(ISNA(VLOOKUP($C9,'SrNats DM'!$A$17:$H$986,8,FALSE))=TRUE,"0",VLOOKUP($C9,'SrNats DM'!$A$17:$H$986,8,FALSE))</f>
        <v>0</v>
      </c>
      <c r="AC9" s="110">
        <f>IF(ISNA(VLOOKUP($C9,'JrNats MO'!$A$17:$H$986,8,FALSE))=TRUE,"0",VLOOKUP($C9,'JrNats MO'!$A$17:$H$986,8,FALSE))</f>
        <v>425.92970984879446</v>
      </c>
      <c r="AD9" s="110"/>
    </row>
    <row r="10" spans="1:30" ht="17" customHeight="1" x14ac:dyDescent="0.15">
      <c r="A10" s="77" t="s">
        <v>82</v>
      </c>
      <c r="B10" s="77" t="s">
        <v>45</v>
      </c>
      <c r="C10" s="78" t="s">
        <v>65</v>
      </c>
      <c r="D10" s="77"/>
      <c r="E10" s="77">
        <f t="shared" si="0"/>
        <v>5</v>
      </c>
      <c r="F10" s="19">
        <f t="shared" si="1"/>
        <v>5</v>
      </c>
      <c r="G10" s="20">
        <f t="shared" si="2"/>
        <v>511.44109055501463</v>
      </c>
      <c r="H10" s="20">
        <f t="shared" si="3"/>
        <v>475</v>
      </c>
      <c r="I10" s="20">
        <f t="shared" si="4"/>
        <v>434.38648052902278</v>
      </c>
      <c r="J10" s="19">
        <f t="shared" si="5"/>
        <v>1420.8275710840373</v>
      </c>
      <c r="K10" s="21"/>
      <c r="L10" s="110" t="str">
        <f>IF(ISNA(VLOOKUP($C10,'Apex Canada Classic'!$A$17:$H$995,8,FALSE))=TRUE,"0",VLOOKUP($C10,'Apex Canada Classic'!$A$17:$H$995,8,FALSE))</f>
        <v>0</v>
      </c>
      <c r="M10" s="110" t="str">
        <f>IF(ISNA(VLOOKUP($C10,'FIS Apex Canada Classic'!$A$17:$H$993,8,FALSE))=TRUE,"0",VLOOKUP($C10,'FIS Apex Canada Classic'!$A$17:$H$993,8,FALSE))</f>
        <v>0</v>
      </c>
      <c r="N10" s="110" t="str">
        <f>IF(ISNA(VLOOKUP($C10,'CC Red Deer MO'!$A$17:$H$995,8,FALSE))=TRUE,"0",VLOOKUP($C10,'CC Red Deer MO'!$A$17:$H$995,8,FALSE))</f>
        <v>0</v>
      </c>
      <c r="O10" s="110">
        <v>0</v>
      </c>
      <c r="P10" s="110">
        <f>IF(ISNA(VLOOKUP($C10,'TT BVSC -1'!$A$17:$H$1000,8,FALSE))=TRUE,"0",VLOOKUP($C10,'TT BVSC -1'!$A$17:$H$1000,8,FALSE))</f>
        <v>434.38648052902278</v>
      </c>
      <c r="Q10" s="110">
        <f>IF(ISNA(VLOOKUP($C10,'TT BVSC -2'!$A$17:$H$999,8,FALSE))=TRUE,"0",VLOOKUP($C10,'TT BVSC -2'!$A$17:$H$999,8,FALSE))</f>
        <v>397.38461538461536</v>
      </c>
      <c r="R10" s="110" t="str">
        <f>IF(ISNA(VLOOKUP($C10,'NA Killington MO'!$A$17:$H$1000,8,FALSE))=TRUE,"0",VLOOKUP($C10,'NA Killington MO'!$A$17:$H$1000,8,FALSE))</f>
        <v>0</v>
      </c>
      <c r="S10" s="110" t="str">
        <f>IF(ISNA(VLOOKUP($C10,'NA Killington MO'!$A$17:$H$1000,8,FALSE))=TRUE,"0",VLOOKUP($C10,'NA Killington MO'!$A$17:$H$1000,8,FALSE))</f>
        <v>0</v>
      </c>
      <c r="T10" s="110" t="str">
        <f>IF(ISNA(VLOOKUP($C10,'NA Killington DM'!$A$17:$H$999,8,FALSE))=TRUE,"0",VLOOKUP($C10,'NA Killington DM'!$A$17:$H$999,8,FALSE))</f>
        <v>0</v>
      </c>
      <c r="U10" s="110">
        <f>IF(ISNA(VLOOKUP($C10,'TT CP -1'!$A$17:$H$1000,8,FALSE))=TRUE,"0",VLOOKUP($C10,'TT CP -1'!$A$17:$H$1000,8,FALSE))</f>
        <v>429.76433475598441</v>
      </c>
      <c r="V10" s="110">
        <f>IF(ISNA(VLOOKUP($C10,'TT CP -2'!$A$17:$H$999,8,FALSE))=TRUE,"0",VLOOKUP($C10,'TT CP -2'!$A$17:$H$999,8,FALSE))</f>
        <v>346.23773173391498</v>
      </c>
      <c r="W10" s="110" t="str">
        <f>IF(ISNA(VLOOKUP($C10,'FzFest CF'!$A$17:$H$999,8,FALSE))=TRUE,"0",VLOOKUP($C10,'FzFest CF'!$A$17:$H$999,8,FALSE))</f>
        <v>0</v>
      </c>
      <c r="X10" s="110">
        <f>IF(ISNA(VLOOKUP($C10,'TT PROV MO'!$A$17:$H$999,8,FALSE))=TRUE,"0",VLOOKUP($C10,'TT PROV MO'!$A$17:$H$999,8,FALSE))</f>
        <v>511.44109055501463</v>
      </c>
      <c r="Y10" s="110">
        <f>IF(ISNA(VLOOKUP($C10,'TT PROV DM'!$A$17:$H$986,8,FALSE))=TRUE,"0",VLOOKUP($C10,'TT PROV DM'!$A$17:$H$986,8,FALSE))</f>
        <v>475</v>
      </c>
      <c r="Z10" s="110">
        <f>IF(ISNA(VLOOKUP($C10,'CC MSA MO'!$A$17:$H$986,8,FALSE))=TRUE,"0",VLOOKUP($C10,'CC MSA MO'!$A$17:$H$986,8,FALSE))</f>
        <v>17.942583732057422</v>
      </c>
      <c r="AA10" s="110" t="str">
        <f>IF(ISNA(VLOOKUP($C10,'SrNats MO'!$A$17:$H$986,8,FALSE))=TRUE,"0",VLOOKUP($C10,'SrNats MO'!$A$17:$H$986,8,FALSE))</f>
        <v>0</v>
      </c>
      <c r="AB10" s="110" t="str">
        <f>IF(ISNA(VLOOKUP($C10,'SrNats DM'!$A$17:$H$986,8,FALSE))=TRUE,"0",VLOOKUP($C10,'SrNats DM'!$A$17:$H$986,8,FALSE))</f>
        <v>0</v>
      </c>
      <c r="AC10" s="110">
        <f>IF(ISNA(VLOOKUP($C10,'JrNats MO'!$A$17:$H$986,8,FALSE))=TRUE,"0",VLOOKUP($C10,'JrNats MO'!$A$17:$H$986,8,FALSE))</f>
        <v>0</v>
      </c>
      <c r="AD10" s="110"/>
    </row>
    <row r="11" spans="1:30" ht="17" customHeight="1" x14ac:dyDescent="0.15">
      <c r="A11" s="77" t="s">
        <v>88</v>
      </c>
      <c r="B11" s="77" t="s">
        <v>43</v>
      </c>
      <c r="C11" s="77" t="s">
        <v>51</v>
      </c>
      <c r="D11" s="77"/>
      <c r="E11" s="77">
        <f t="shared" si="0"/>
        <v>6</v>
      </c>
      <c r="F11" s="19">
        <f t="shared" si="1"/>
        <v>6</v>
      </c>
      <c r="G11" s="20">
        <f>LARGE(($L11:$AD11),1)</f>
        <v>530.40000000000009</v>
      </c>
      <c r="H11" s="20">
        <f>LARGE(($L11:$AD11),2)</f>
        <v>481.50796894156116</v>
      </c>
      <c r="I11" s="20">
        <f>LARGE(($L11:$AD11),3)</f>
        <v>402.39881029354711</v>
      </c>
      <c r="J11" s="19">
        <f t="shared" si="5"/>
        <v>1414.3067792351083</v>
      </c>
      <c r="K11" s="21"/>
      <c r="L11" s="110">
        <f>IF(ISNA(VLOOKUP($C11,'Apex Canada Classic'!$A$17:$H$995,8,FALSE))=TRUE,"0",VLOOKUP($C11,'Apex Canada Classic'!$A$17:$H$995,8,FALSE))</f>
        <v>382.2386240520043</v>
      </c>
      <c r="M11" s="110">
        <f>IF(ISNA(VLOOKUP($C11,'FIS Apex Canada Classic'!$A$17:$H$993,8,FALSE))=TRUE,"0",VLOOKUP($C11,'FIS Apex Canada Classic'!$A$17:$H$993,8,FALSE))</f>
        <v>377.60814249363864</v>
      </c>
      <c r="N11" s="110">
        <f>IF(ISNA(VLOOKUP($C11,'CC Red Deer MO'!$A$17:$H$995,8,FALSE))=TRUE,"0",VLOOKUP($C11,'CC Red Deer MO'!$A$17:$H$995,8,FALSE))</f>
        <v>301.06254203093482</v>
      </c>
      <c r="O11" s="110">
        <f>IF(ISNA(VLOOKUP($C11,'CC Red Deer DM'!$A$17:$H$995,8,FALSE))=TRUE,"0",VLOOKUP($C11,'CC Red Deer DM'!$A$17:$H$995,8,FALSE))</f>
        <v>392.3417513938997</v>
      </c>
      <c r="P11" s="110" t="str">
        <f>IF(ISNA(VLOOKUP($C11,'TT BVSC -1'!$A$17:$H$1000,8,FALSE))=TRUE,"0",VLOOKUP($C11,'TT BVSC -1'!$A$17:$H$1000,8,FALSE))</f>
        <v>0</v>
      </c>
      <c r="Q11" s="110" t="str">
        <f>IF(ISNA(VLOOKUP($C11,'TT BVSC -2'!$A$17:$H$999,8,FALSE))=TRUE,"0",VLOOKUP($C11,'TT BVSC -2'!$A$17:$H$999,8,FALSE))</f>
        <v>0</v>
      </c>
      <c r="R11" s="110" t="str">
        <f>IF(ISNA(VLOOKUP($C11,'NA Killington MO'!$A$17:$H$1000,8,FALSE))=TRUE,"0",VLOOKUP($C11,'NA Killington MO'!$A$17:$H$1000,8,FALSE))</f>
        <v>0</v>
      </c>
      <c r="S11" s="110" t="str">
        <f>IF(ISNA(VLOOKUP($C11,'NA Killington MO'!$A$17:$H$1000,8,FALSE))=TRUE,"0",VLOOKUP($C11,'NA Killington MO'!$A$17:$H$1000,8,FALSE))</f>
        <v>0</v>
      </c>
      <c r="T11" s="110" t="str">
        <f>IF(ISNA(VLOOKUP($C11,'NA Killington DM'!$A$17:$H$999,8,FALSE))=TRUE,"0",VLOOKUP($C11,'NA Killington DM'!$A$17:$H$999,8,FALSE))</f>
        <v>0</v>
      </c>
      <c r="U11" s="110" t="str">
        <f>IF(ISNA(VLOOKUP($C11,'TT CP -1'!$A$17:$H$1000,8,FALSE))=TRUE,"0",VLOOKUP($C11,'TT CP -1'!$A$17:$H$1000,8,FALSE))</f>
        <v>0</v>
      </c>
      <c r="V11" s="110" t="str">
        <f>IF(ISNA(VLOOKUP($C11,'TT CP -2'!$A$17:$H$999,8,FALSE))=TRUE,"0",VLOOKUP($C11,'TT CP -2'!$A$17:$H$999,8,FALSE))</f>
        <v>0</v>
      </c>
      <c r="W11" s="110" t="str">
        <f>IF(ISNA(VLOOKUP($C11,'FzFest CF'!$A$17:$H$999,8,FALSE))=TRUE,"0",VLOOKUP($C11,'FzFest CF'!$A$17:$H$999,8,FALSE))</f>
        <v>0</v>
      </c>
      <c r="X11" s="110" t="str">
        <f>IF(ISNA(VLOOKUP($C11,'TT PROV MO'!$A$17:$H$999,8,FALSE))=TRUE,"0",VLOOKUP($C11,'TT PROV MO'!$A$17:$H$999,8,FALSE))</f>
        <v>0</v>
      </c>
      <c r="Y11" s="110" t="str">
        <f>IF(ISNA(VLOOKUP($C11,'TT PROV DM'!$A$17:$H$986,8,FALSE))=TRUE,"0",VLOOKUP($C11,'TT PROV DM'!$A$17:$H$986,8,FALSE))</f>
        <v>0</v>
      </c>
      <c r="Z11" s="110">
        <f>IF(ISNA(VLOOKUP($C11,'CC MSA MO'!$A$17:$H$986,8,FALSE))=TRUE,"0",VLOOKUP($C11,'CC MSA MO'!$A$17:$H$986,8,FALSE))</f>
        <v>402.39881029354711</v>
      </c>
      <c r="AA11" s="110">
        <f>IF(ISNA(VLOOKUP($C11,'SrNats MO'!$A$17:$H$986,8,FALSE))=TRUE,"0",VLOOKUP($C11,'SrNats MO'!$A$17:$H$986,8,FALSE))</f>
        <v>0</v>
      </c>
      <c r="AB11" s="110">
        <f>IF(ISNA(VLOOKUP($C11,'SrNats DM'!$A$17:$H$986,8,FALSE))=TRUE,"0",VLOOKUP($C11,'SrNats DM'!$A$17:$H$986,8,FALSE))</f>
        <v>530.40000000000009</v>
      </c>
      <c r="AC11" s="110">
        <f>IF(ISNA(VLOOKUP($C11,'JrNats MO'!$A$17:$H$986,8,FALSE))=TRUE,"0",VLOOKUP($C11,'JrNats MO'!$A$17:$H$986,8,FALSE))</f>
        <v>481.50796894156116</v>
      </c>
      <c r="AD11" s="110"/>
    </row>
    <row r="12" spans="1:30" ht="17" customHeight="1" x14ac:dyDescent="0.15">
      <c r="A12" s="77" t="s">
        <v>83</v>
      </c>
      <c r="B12" s="77" t="s">
        <v>81</v>
      </c>
      <c r="C12" s="78" t="s">
        <v>67</v>
      </c>
      <c r="D12" s="77"/>
      <c r="E12" s="77">
        <f t="shared" si="0"/>
        <v>7</v>
      </c>
      <c r="F12" s="19">
        <f t="shared" si="1"/>
        <v>7</v>
      </c>
      <c r="G12" s="20">
        <f t="shared" si="2"/>
        <v>436.72295416589344</v>
      </c>
      <c r="H12" s="20">
        <f t="shared" si="3"/>
        <v>414.46153846153851</v>
      </c>
      <c r="I12" s="20">
        <f>LARGE(($L12:$AD12),3)</f>
        <v>400.51432770022046</v>
      </c>
      <c r="J12" s="19">
        <f t="shared" si="5"/>
        <v>1251.6988203276524</v>
      </c>
      <c r="K12" s="21"/>
      <c r="L12" s="110" t="str">
        <f>IF(ISNA(VLOOKUP($C12,'Apex Canada Classic'!$A$17:$H$995,8,FALSE))=TRUE,"0",VLOOKUP($C12,'Apex Canada Classic'!$A$17:$H$995,8,FALSE))</f>
        <v>0</v>
      </c>
      <c r="M12" s="110" t="str">
        <f>IF(ISNA(VLOOKUP($C12,'FIS Apex Canada Classic'!$A$17:$H$993,8,FALSE))=TRUE,"0",VLOOKUP($C12,'FIS Apex Canada Classic'!$A$17:$H$993,8,FALSE))</f>
        <v>0</v>
      </c>
      <c r="N12" s="110" t="str">
        <f>IF(ISNA(VLOOKUP($C12,'CC Red Deer MO'!$A$17:$H$995,8,FALSE))=TRUE,"0",VLOOKUP($C12,'CC Red Deer MO'!$A$17:$H$995,8,FALSE))</f>
        <v>0</v>
      </c>
      <c r="O12" s="110">
        <v>0</v>
      </c>
      <c r="P12" s="110">
        <f>IF(ISNA(VLOOKUP($C12,'TT BVSC -1'!$A$17:$H$1000,8,FALSE))=TRUE,"0",VLOOKUP($C12,'TT BVSC -1'!$A$17:$H$1000,8,FALSE))</f>
        <v>400.51432770022046</v>
      </c>
      <c r="Q12" s="110">
        <f>IF(ISNA(VLOOKUP($C12,'TT BVSC -2'!$A$17:$H$999,8,FALSE))=TRUE,"0",VLOOKUP($C12,'TT BVSC -2'!$A$17:$H$999,8,FALSE))</f>
        <v>414.46153846153851</v>
      </c>
      <c r="R12" s="110" t="str">
        <f>IF(ISNA(VLOOKUP($C12,'NA Killington MO'!$A$17:$H$1000,8,FALSE))=TRUE,"0",VLOOKUP($C12,'NA Killington MO'!$A$17:$H$1000,8,FALSE))</f>
        <v>0</v>
      </c>
      <c r="S12" s="110" t="str">
        <f>IF(ISNA(VLOOKUP($C12,'NA Killington MO'!$A$17:$H$1000,8,FALSE))=TRUE,"0",VLOOKUP($C12,'NA Killington MO'!$A$17:$H$1000,8,FALSE))</f>
        <v>0</v>
      </c>
      <c r="T12" s="110" t="str">
        <f>IF(ISNA(VLOOKUP($C12,'NA Killington DM'!$A$17:$H$999,8,FALSE))=TRUE,"0",VLOOKUP($C12,'NA Killington DM'!$A$17:$H$999,8,FALSE))</f>
        <v>0</v>
      </c>
      <c r="U12" s="110">
        <f>IF(ISNA(VLOOKUP($C12,'TT CP -1'!$A$17:$H$1000,8,FALSE))=TRUE,"0",VLOOKUP($C12,'TT CP -1'!$A$17:$H$1000,8,FALSE))</f>
        <v>436.72295416589344</v>
      </c>
      <c r="V12" s="110">
        <f>IF(ISNA(VLOOKUP($C12,'TT CP -2'!$A$17:$H$999,8,FALSE))=TRUE,"0",VLOOKUP($C12,'TT CP -2'!$A$17:$H$999,8,FALSE))</f>
        <v>0</v>
      </c>
      <c r="W12" s="110" t="str">
        <f>IF(ISNA(VLOOKUP($C12,'FzFest CF'!$A$17:$H$999,8,FALSE))=TRUE,"0",VLOOKUP($C12,'FzFest CF'!$A$17:$H$999,8,FALSE))</f>
        <v>0</v>
      </c>
      <c r="X12" s="110">
        <f>IF(ISNA(VLOOKUP($C12,'TT PROV MO'!$A$17:$H$999,8,FALSE))=TRUE,"0",VLOOKUP($C12,'TT PROV MO'!$A$17:$H$999,8,FALSE))</f>
        <v>0</v>
      </c>
      <c r="Y12" s="110">
        <f>IF(ISNA(VLOOKUP($C12,'TT PROV DM'!$A$17:$H$986,8,FALSE))=TRUE,"0",VLOOKUP($C12,'TT PROV DM'!$A$17:$H$986,8,FALSE))</f>
        <v>0</v>
      </c>
      <c r="Z12" s="110" t="str">
        <f>IF(ISNA(VLOOKUP($C12,'CC MSA MO'!$A$17:$H$986,8,FALSE))=TRUE,"0",VLOOKUP($C12,'CC MSA MO'!$A$17:$H$986,8,FALSE))</f>
        <v>0</v>
      </c>
      <c r="AA12" s="110" t="str">
        <f>IF(ISNA(VLOOKUP($C12,'SrNats MO'!$A$17:$H$986,8,FALSE))=TRUE,"0",VLOOKUP($C12,'SrNats MO'!$A$17:$H$986,8,FALSE))</f>
        <v>0</v>
      </c>
      <c r="AB12" s="110" t="str">
        <f>IF(ISNA(VLOOKUP($C12,'SrNats DM'!$A$17:$H$986,8,FALSE))=TRUE,"0",VLOOKUP($C12,'SrNats DM'!$A$17:$H$986,8,FALSE))</f>
        <v>0</v>
      </c>
      <c r="AC12" s="110">
        <f>IF(ISNA(VLOOKUP($C12,'JrNats MO'!$A$17:$H$986,8,FALSE))=TRUE,"0",VLOOKUP($C12,'JrNats MO'!$A$17:$H$986,8,FALSE))</f>
        <v>108.50020433183488</v>
      </c>
      <c r="AD12" s="110"/>
    </row>
    <row r="13" spans="1:30" ht="17" customHeight="1" x14ac:dyDescent="0.15">
      <c r="A13" s="77" t="s">
        <v>84</v>
      </c>
      <c r="B13" s="77" t="s">
        <v>81</v>
      </c>
      <c r="C13" s="78" t="s">
        <v>69</v>
      </c>
      <c r="D13" s="77"/>
      <c r="E13" s="77">
        <f t="shared" si="0"/>
        <v>8</v>
      </c>
      <c r="F13" s="19">
        <f t="shared" si="1"/>
        <v>8</v>
      </c>
      <c r="G13" s="20">
        <f t="shared" si="2"/>
        <v>442.89191820837397</v>
      </c>
      <c r="H13" s="20">
        <f t="shared" si="3"/>
        <v>402.07692307692309</v>
      </c>
      <c r="I13" s="20">
        <f t="shared" si="4"/>
        <v>377.62107997773239</v>
      </c>
      <c r="J13" s="19">
        <f t="shared" si="5"/>
        <v>1222.5899212630293</v>
      </c>
      <c r="K13" s="21"/>
      <c r="L13" s="110" t="str">
        <f>IF(ISNA(VLOOKUP($C13,'Apex Canada Classic'!$A$17:$H$995,8,FALSE))=TRUE,"0",VLOOKUP($C13,'Apex Canada Classic'!$A$17:$H$995,8,FALSE))</f>
        <v>0</v>
      </c>
      <c r="M13" s="110" t="str">
        <f>IF(ISNA(VLOOKUP($C13,'FIS Apex Canada Classic'!$A$17:$H$993,8,FALSE))=TRUE,"0",VLOOKUP($C13,'FIS Apex Canada Classic'!$A$17:$H$993,8,FALSE))</f>
        <v>0</v>
      </c>
      <c r="N13" s="110" t="str">
        <f>IF(ISNA(VLOOKUP($C13,'CC Red Deer MO'!$A$17:$H$995,8,FALSE))=TRUE,"0",VLOOKUP($C13,'CC Red Deer MO'!$A$17:$H$995,8,FALSE))</f>
        <v>0</v>
      </c>
      <c r="O13" s="110">
        <v>0</v>
      </c>
      <c r="P13" s="110">
        <f>IF(ISNA(VLOOKUP($C13,'TT BVSC -1'!$A$17:$H$1000,8,FALSE))=TRUE,"0",VLOOKUP($C13,'TT BVSC -1'!$A$17:$H$1000,8,FALSE))</f>
        <v>375.53269654665689</v>
      </c>
      <c r="Q13" s="110">
        <f>IF(ISNA(VLOOKUP($C13,'TT BVSC -2'!$A$17:$H$999,8,FALSE))=TRUE,"0",VLOOKUP($C13,'TT BVSC -2'!$A$17:$H$999,8,FALSE))</f>
        <v>402.07692307692309</v>
      </c>
      <c r="R13" s="110" t="str">
        <f>IF(ISNA(VLOOKUP($C13,'NA Killington MO'!$A$17:$H$1000,8,FALSE))=TRUE,"0",VLOOKUP($C13,'NA Killington MO'!$A$17:$H$1000,8,FALSE))</f>
        <v>0</v>
      </c>
      <c r="S13" s="110" t="str">
        <f>IF(ISNA(VLOOKUP($C13,'NA Killington MO'!$A$17:$H$1000,8,FALSE))=TRUE,"0",VLOOKUP($C13,'NA Killington MO'!$A$17:$H$1000,8,FALSE))</f>
        <v>0</v>
      </c>
      <c r="T13" s="110" t="str">
        <f>IF(ISNA(VLOOKUP($C13,'NA Killington DM'!$A$17:$H$999,8,FALSE))=TRUE,"0",VLOOKUP($C13,'NA Killington DM'!$A$17:$H$999,8,FALSE))</f>
        <v>0</v>
      </c>
      <c r="U13" s="110">
        <f>IF(ISNA(VLOOKUP($C13,'TT CP -1'!$A$17:$H$1000,8,FALSE))=TRUE,"0",VLOOKUP($C13,'TT CP -1'!$A$17:$H$1000,8,FALSE))</f>
        <v>377.62107997773239</v>
      </c>
      <c r="V13" s="110">
        <f>IF(ISNA(VLOOKUP($C13,'TT CP -2'!$A$17:$H$999,8,FALSE))=TRUE,"0",VLOOKUP($C13,'TT CP -2'!$A$17:$H$999,8,FALSE))</f>
        <v>339.14940021810253</v>
      </c>
      <c r="W13" s="110" t="str">
        <f>IF(ISNA(VLOOKUP($C13,'FzFest CF'!$A$17:$H$999,8,FALSE))=TRUE,"0",VLOOKUP($C13,'FzFest CF'!$A$17:$H$999,8,FALSE))</f>
        <v>0</v>
      </c>
      <c r="X13" s="110">
        <f>IF(ISNA(VLOOKUP($C13,'TT PROV MO'!$A$17:$H$999,8,FALSE))=TRUE,"0",VLOOKUP($C13,'TT PROV MO'!$A$17:$H$999,8,FALSE))</f>
        <v>442.89191820837397</v>
      </c>
      <c r="Y13" s="110">
        <f>IF(ISNA(VLOOKUP($C13,'TT PROV DM'!$A$17:$H$986,8,FALSE))=TRUE,"0",VLOOKUP($C13,'TT PROV DM'!$A$17:$H$986,8,FALSE))</f>
        <v>350</v>
      </c>
      <c r="Z13" s="110" t="str">
        <f>IF(ISNA(VLOOKUP($C13,'CC MSA MO'!$A$17:$H$986,8,FALSE))=TRUE,"0",VLOOKUP($C13,'CC MSA MO'!$A$17:$H$986,8,FALSE))</f>
        <v>0</v>
      </c>
      <c r="AA13" s="110" t="str">
        <f>IF(ISNA(VLOOKUP($C13,'SrNats MO'!$A$17:$H$986,8,FALSE))=TRUE,"0",VLOOKUP($C13,'SrNats MO'!$A$17:$H$986,8,FALSE))</f>
        <v>0</v>
      </c>
      <c r="AB13" s="110" t="str">
        <f>IF(ISNA(VLOOKUP($C13,'SrNats DM'!$A$17:$H$986,8,FALSE))=TRUE,"0",VLOOKUP($C13,'SrNats DM'!$A$17:$H$986,8,FALSE))</f>
        <v>0</v>
      </c>
      <c r="AC13" s="110" t="str">
        <f>IF(ISNA(VLOOKUP($C13,'JrNats MO'!$A$17:$H$986,8,FALSE))=TRUE,"0",VLOOKUP($C13,'JrNats MO'!$A$17:$H$986,8,FALSE))</f>
        <v>0</v>
      </c>
      <c r="AD13" s="110"/>
    </row>
    <row r="14" spans="1:30" ht="17" customHeight="1" x14ac:dyDescent="0.15">
      <c r="A14" s="77" t="s">
        <v>82</v>
      </c>
      <c r="B14" s="77" t="s">
        <v>81</v>
      </c>
      <c r="C14" s="78" t="s">
        <v>68</v>
      </c>
      <c r="D14" s="77"/>
      <c r="E14" s="77">
        <f t="shared" si="0"/>
        <v>9</v>
      </c>
      <c r="F14" s="19">
        <f t="shared" si="1"/>
        <v>9</v>
      </c>
      <c r="G14" s="20">
        <f t="shared" si="2"/>
        <v>408.98125811838929</v>
      </c>
      <c r="H14" s="20">
        <f t="shared" si="3"/>
        <v>391.844232182219</v>
      </c>
      <c r="I14" s="20">
        <f t="shared" si="4"/>
        <v>351.00000000000006</v>
      </c>
      <c r="J14" s="19">
        <f t="shared" si="5"/>
        <v>1151.8254903006084</v>
      </c>
      <c r="K14" s="21"/>
      <c r="L14" s="110" t="str">
        <f>IF(ISNA(VLOOKUP($C14,'Apex Canada Classic'!$A$17:$H$995,8,FALSE))=TRUE,"0",VLOOKUP($C14,'Apex Canada Classic'!$A$17:$H$995,8,FALSE))</f>
        <v>0</v>
      </c>
      <c r="M14" s="110" t="str">
        <f>IF(ISNA(VLOOKUP($C14,'FIS Apex Canada Classic'!$A$17:$H$993,8,FALSE))=TRUE,"0",VLOOKUP($C14,'FIS Apex Canada Classic'!$A$17:$H$993,8,FALSE))</f>
        <v>0</v>
      </c>
      <c r="N14" s="110" t="str">
        <f>IF(ISNA(VLOOKUP($C14,'CC Red Deer MO'!$A$17:$H$995,8,FALSE))=TRUE,"0",VLOOKUP($C14,'CC Red Deer MO'!$A$17:$H$995,8,FALSE))</f>
        <v>0</v>
      </c>
      <c r="O14" s="110">
        <v>0</v>
      </c>
      <c r="P14" s="110">
        <f>IF(ISNA(VLOOKUP($C14,'TT BVSC -1'!$A$17:$H$1000,8,FALSE))=TRUE,"0",VLOOKUP($C14,'TT BVSC -1'!$A$17:$H$1000,8,FALSE))</f>
        <v>391.844232182219</v>
      </c>
      <c r="Q14" s="110">
        <f>IF(ISNA(VLOOKUP($C14,'TT BVSC -2'!$A$17:$H$999,8,FALSE))=TRUE,"0",VLOOKUP($C14,'TT BVSC -2'!$A$17:$H$999,8,FALSE))</f>
        <v>351.00000000000006</v>
      </c>
      <c r="R14" s="110" t="str">
        <f>IF(ISNA(VLOOKUP($C14,'NA Killington MO'!$A$17:$H$1000,8,FALSE))=TRUE,"0",VLOOKUP($C14,'NA Killington MO'!$A$17:$H$1000,8,FALSE))</f>
        <v>0</v>
      </c>
      <c r="S14" s="110" t="str">
        <f>IF(ISNA(VLOOKUP($C14,'NA Killington MO'!$A$17:$H$1000,8,FALSE))=TRUE,"0",VLOOKUP($C14,'NA Killington MO'!$A$17:$H$1000,8,FALSE))</f>
        <v>0</v>
      </c>
      <c r="T14" s="110" t="str">
        <f>IF(ISNA(VLOOKUP($C14,'NA Killington DM'!$A$17:$H$999,8,FALSE))=TRUE,"0",VLOOKUP($C14,'NA Killington DM'!$A$17:$H$999,8,FALSE))</f>
        <v>0</v>
      </c>
      <c r="U14" s="110">
        <f>IF(ISNA(VLOOKUP($C14,'TT CP -1'!$A$17:$H$1000,8,FALSE))=TRUE,"0",VLOOKUP($C14,'TT CP -1'!$A$17:$H$1000,8,FALSE))</f>
        <v>408.98125811838929</v>
      </c>
      <c r="V14" s="110">
        <f>IF(ISNA(VLOOKUP($C14,'TT CP -2'!$A$17:$H$999,8,FALSE))=TRUE,"0",VLOOKUP($C14,'TT CP -2'!$A$17:$H$999,8,FALSE))</f>
        <v>343.27776912291637</v>
      </c>
      <c r="W14" s="110" t="str">
        <f>IF(ISNA(VLOOKUP($C14,'FzFest CF'!$A$17:$H$999,8,FALSE))=TRUE,"0",VLOOKUP($C14,'FzFest CF'!$A$17:$H$999,8,FALSE))</f>
        <v>0</v>
      </c>
      <c r="X14" s="110">
        <f>IF(ISNA(VLOOKUP($C14,'TT PROV MO'!$A$17:$H$999,8,FALSE))=TRUE,"0",VLOOKUP($C14,'TT PROV MO'!$A$17:$H$999,8,FALSE))</f>
        <v>0</v>
      </c>
      <c r="Y14" s="110" t="str">
        <f>IF(ISNA(VLOOKUP($C14,'TT PROV DM'!$A$17:$H$986,8,FALSE))=TRUE,"0",VLOOKUP($C14,'TT PROV DM'!$A$17:$H$986,8,FALSE))</f>
        <v>0</v>
      </c>
      <c r="Z14" s="110" t="str">
        <f>IF(ISNA(VLOOKUP($C14,'CC MSA MO'!$A$17:$H$986,8,FALSE))=TRUE,"0",VLOOKUP($C14,'CC MSA MO'!$A$17:$H$986,8,FALSE))</f>
        <v>0</v>
      </c>
      <c r="AA14" s="110" t="str">
        <f>IF(ISNA(VLOOKUP($C14,'SrNats MO'!$A$17:$H$986,8,FALSE))=TRUE,"0",VLOOKUP($C14,'SrNats MO'!$A$17:$H$986,8,FALSE))</f>
        <v>0</v>
      </c>
      <c r="AB14" s="110" t="str">
        <f>IF(ISNA(VLOOKUP($C14,'SrNats DM'!$A$17:$H$986,8,FALSE))=TRUE,"0",VLOOKUP($C14,'SrNats DM'!$A$17:$H$986,8,FALSE))</f>
        <v>0</v>
      </c>
      <c r="AC14" s="110" t="str">
        <f>IF(ISNA(VLOOKUP($C14,'JrNats MO'!$A$17:$H$986,8,FALSE))=TRUE,"0",VLOOKUP($C14,'JrNats MO'!$A$17:$H$986,8,FALSE))</f>
        <v>0</v>
      </c>
      <c r="AD14" s="110"/>
    </row>
    <row r="15" spans="1:30" ht="17" customHeight="1" x14ac:dyDescent="0.15">
      <c r="A15" s="77" t="s">
        <v>83</v>
      </c>
      <c r="B15" s="77" t="s">
        <v>79</v>
      </c>
      <c r="C15" s="78" t="s">
        <v>71</v>
      </c>
      <c r="D15" s="77"/>
      <c r="E15" s="77">
        <f t="shared" si="0"/>
        <v>10</v>
      </c>
      <c r="F15" s="19">
        <f t="shared" si="1"/>
        <v>10</v>
      </c>
      <c r="G15" s="20">
        <f t="shared" si="2"/>
        <v>417.1859785783837</v>
      </c>
      <c r="H15" s="20">
        <f>LARGE(($L15:$AD15),2)</f>
        <v>375</v>
      </c>
      <c r="I15" s="20">
        <f t="shared" si="4"/>
        <v>348.67322323251068</v>
      </c>
      <c r="J15" s="19">
        <f t="shared" si="5"/>
        <v>1140.8592018108943</v>
      </c>
      <c r="K15" s="21"/>
      <c r="L15" s="110" t="str">
        <f>IF(ISNA(VLOOKUP($C15,'Apex Canada Classic'!$A$17:$H$995,8,FALSE))=TRUE,"0",VLOOKUP($C15,'Apex Canada Classic'!$A$17:$H$995,8,FALSE))</f>
        <v>0</v>
      </c>
      <c r="M15" s="110" t="str">
        <f>IF(ISNA(VLOOKUP($C15,'FIS Apex Canada Classic'!$A$17:$H$993,8,FALSE))=TRUE,"0",VLOOKUP($C15,'FIS Apex Canada Classic'!$A$17:$H$993,8,FALSE))</f>
        <v>0</v>
      </c>
      <c r="N15" s="110" t="str">
        <f>IF(ISNA(VLOOKUP($C15,'CC Red Deer MO'!$A$17:$H$995,8,FALSE))=TRUE,"0",VLOOKUP($C15,'CC Red Deer MO'!$A$17:$H$995,8,FALSE))</f>
        <v>0</v>
      </c>
      <c r="O15" s="110">
        <v>0</v>
      </c>
      <c r="P15" s="110">
        <f>IF(ISNA(VLOOKUP($C15,'TT BVSC -1'!$A$17:$H$1000,8,FALSE))=TRUE,"0",VLOOKUP($C15,'TT BVSC -1'!$A$17:$H$1000,8,FALSE))</f>
        <v>213.44599559147687</v>
      </c>
      <c r="Q15" s="110">
        <f>IF(ISNA(VLOOKUP($C15,'TT BVSC -2'!$A$17:$H$999,8,FALSE))=TRUE,"0",VLOOKUP($C15,'TT BVSC -2'!$A$17:$H$999,8,FALSE))</f>
        <v>312.61538461538464</v>
      </c>
      <c r="R15" s="110" t="str">
        <f>IF(ISNA(VLOOKUP($C15,'NA Killington MO'!$A$17:$H$1000,8,FALSE))=TRUE,"0",VLOOKUP($C15,'NA Killington MO'!$A$17:$H$1000,8,FALSE))</f>
        <v>0</v>
      </c>
      <c r="S15" s="110" t="str">
        <f>IF(ISNA(VLOOKUP($C15,'NA Killington MO'!$A$17:$H$1000,8,FALSE))=TRUE,"0",VLOOKUP($C15,'NA Killington MO'!$A$17:$H$1000,8,FALSE))</f>
        <v>0</v>
      </c>
      <c r="T15" s="110" t="str">
        <f>IF(ISNA(VLOOKUP($C15,'NA Killington DM'!$A$17:$H$999,8,FALSE))=TRUE,"0",VLOOKUP($C15,'NA Killington DM'!$A$17:$H$999,8,FALSE))</f>
        <v>0</v>
      </c>
      <c r="U15" s="110">
        <f>IF(ISNA(VLOOKUP($C15,'TT CP -1'!$A$17:$H$1000,8,FALSE))=TRUE,"0",VLOOKUP($C15,'TT CP -1'!$A$17:$H$1000,8,FALSE))</f>
        <v>348.67322323251068</v>
      </c>
      <c r="V15" s="110">
        <f>IF(ISNA(VLOOKUP($C15,'TT CP -2'!$A$17:$H$999,8,FALSE))=TRUE,"0",VLOOKUP($C15,'TT CP -2'!$A$17:$H$999,8,FALSE))</f>
        <v>333.54105000778941</v>
      </c>
      <c r="W15" s="110" t="str">
        <f>IF(ISNA(VLOOKUP($C15,'FzFest CF'!$A$17:$H$999,8,FALSE))=TRUE,"0",VLOOKUP($C15,'FzFest CF'!$A$17:$H$999,8,FALSE))</f>
        <v>0</v>
      </c>
      <c r="X15" s="110">
        <f>IF(ISNA(VLOOKUP($C15,'TT PROV MO'!$A$17:$H$999,8,FALSE))=TRUE,"0",VLOOKUP($C15,'TT PROV MO'!$A$17:$H$999,8,FALSE))</f>
        <v>417.1859785783837</v>
      </c>
      <c r="Y15" s="110">
        <f>IF(ISNA(VLOOKUP($C15,'TT PROV DM'!$A$17:$H$986,8,FALSE))=TRUE,"0",VLOOKUP($C15,'TT PROV DM'!$A$17:$H$986,8,FALSE))</f>
        <v>375</v>
      </c>
      <c r="Z15" s="110" t="str">
        <f>IF(ISNA(VLOOKUP($C15,'CC MSA MO'!$A$17:$H$986,8,FALSE))=TRUE,"0",VLOOKUP($C15,'CC MSA MO'!$A$17:$H$986,8,FALSE))</f>
        <v>0</v>
      </c>
      <c r="AA15" s="110" t="str">
        <f>IF(ISNA(VLOOKUP($C15,'SrNats MO'!$A$17:$H$986,8,FALSE))=TRUE,"0",VLOOKUP($C15,'SrNats MO'!$A$17:$H$986,8,FALSE))</f>
        <v>0</v>
      </c>
      <c r="AB15" s="110" t="str">
        <f>IF(ISNA(VLOOKUP($C15,'SrNats DM'!$A$17:$H$986,8,FALSE))=TRUE,"0",VLOOKUP($C15,'SrNats DM'!$A$17:$H$986,8,FALSE))</f>
        <v>0</v>
      </c>
      <c r="AC15" s="110" t="str">
        <f>IF(ISNA(VLOOKUP($C15,'JrNats MO'!$A$17:$H$986,8,FALSE))=TRUE,"0",VLOOKUP($C15,'JrNats MO'!$A$17:$H$986,8,FALSE))</f>
        <v>0</v>
      </c>
      <c r="AD15" s="110"/>
    </row>
    <row r="16" spans="1:30" ht="17" customHeight="1" x14ac:dyDescent="0.15">
      <c r="A16" s="77" t="s">
        <v>84</v>
      </c>
      <c r="B16" s="77" t="s">
        <v>79</v>
      </c>
      <c r="C16" s="78" t="s">
        <v>74</v>
      </c>
      <c r="D16" s="77"/>
      <c r="E16" s="77">
        <f t="shared" si="0"/>
        <v>11</v>
      </c>
      <c r="F16" s="19">
        <f t="shared" si="1"/>
        <v>11</v>
      </c>
      <c r="G16" s="20">
        <f t="shared" si="2"/>
        <v>450</v>
      </c>
      <c r="H16" s="20">
        <f t="shared" si="3"/>
        <v>356.22362869198309</v>
      </c>
      <c r="I16" s="20">
        <f t="shared" si="4"/>
        <v>265.92307692307691</v>
      </c>
      <c r="J16" s="19">
        <f t="shared" si="5"/>
        <v>1072.14670561506</v>
      </c>
      <c r="K16" s="21"/>
      <c r="L16" s="110" t="str">
        <f>IF(ISNA(VLOOKUP($C16,'Apex Canada Classic'!$A$17:$H$995,8,FALSE))=TRUE,"0",VLOOKUP($C16,'Apex Canada Classic'!$A$17:$H$995,8,FALSE))</f>
        <v>0</v>
      </c>
      <c r="M16" s="110" t="str">
        <f>IF(ISNA(VLOOKUP($C16,'FIS Apex Canada Classic'!$A$17:$H$993,8,FALSE))=TRUE,"0",VLOOKUP($C16,'FIS Apex Canada Classic'!$A$17:$H$993,8,FALSE))</f>
        <v>0</v>
      </c>
      <c r="N16" s="110" t="str">
        <f>IF(ISNA(VLOOKUP($C16,'CC Red Deer MO'!$A$17:$H$995,8,FALSE))=TRUE,"0",VLOOKUP($C16,'CC Red Deer MO'!$A$17:$H$995,8,FALSE))</f>
        <v>0</v>
      </c>
      <c r="O16" s="110">
        <v>0</v>
      </c>
      <c r="P16" s="110">
        <f>IF(ISNA(VLOOKUP($C16,'TT BVSC -1'!$A$17:$H$1000,8,FALSE))=TRUE,"0",VLOOKUP($C16,'TT BVSC -1'!$A$17:$H$1000,8,FALSE))</f>
        <v>186.92138133725203</v>
      </c>
      <c r="Q16" s="110">
        <f>IF(ISNA(VLOOKUP($C16,'TT BVSC -2'!$A$17:$H$999,8,FALSE))=TRUE,"0",VLOOKUP($C16,'TT BVSC -2'!$A$17:$H$999,8,FALSE))</f>
        <v>265.92307692307691</v>
      </c>
      <c r="R16" s="110" t="str">
        <f>IF(ISNA(VLOOKUP($C16,'NA Killington MO'!$A$17:$H$1000,8,FALSE))=TRUE,"0",VLOOKUP($C16,'NA Killington MO'!$A$17:$H$1000,8,FALSE))</f>
        <v>0</v>
      </c>
      <c r="S16" s="110" t="str">
        <f>IF(ISNA(VLOOKUP($C16,'NA Killington MO'!$A$17:$H$1000,8,FALSE))=TRUE,"0",VLOOKUP($C16,'NA Killington MO'!$A$17:$H$1000,8,FALSE))</f>
        <v>0</v>
      </c>
      <c r="T16" s="110" t="str">
        <f>IF(ISNA(VLOOKUP($C16,'NA Killington DM'!$A$17:$H$999,8,FALSE))=TRUE,"0",VLOOKUP($C16,'NA Killington DM'!$A$17:$H$999,8,FALSE))</f>
        <v>0</v>
      </c>
      <c r="U16" s="110">
        <f>IF(ISNA(VLOOKUP($C16,'TT CP -1'!$A$17:$H$1000,8,FALSE))=TRUE,"0",VLOOKUP($C16,'TT CP -1'!$A$17:$H$1000,8,FALSE))</f>
        <v>0</v>
      </c>
      <c r="V16" s="110" t="str">
        <f>IF(ISNA(VLOOKUP($C16,'TT CP -2'!$A$17:$H$999,8,FALSE))=TRUE,"0",VLOOKUP($C16,'TT CP -2'!$A$17:$H$999,8,FALSE))</f>
        <v>0</v>
      </c>
      <c r="W16" s="110" t="str">
        <f>IF(ISNA(VLOOKUP($C16,'FzFest CF'!$A$17:$H$999,8,FALSE))=TRUE,"0",VLOOKUP($C16,'FzFest CF'!$A$17:$H$999,8,FALSE))</f>
        <v>0</v>
      </c>
      <c r="X16" s="110">
        <f>IF(ISNA(VLOOKUP($C16,'TT PROV MO'!$A$17:$H$999,8,FALSE))=TRUE,"0",VLOOKUP($C16,'TT PROV MO'!$A$17:$H$999,8,FALSE))</f>
        <v>356.22362869198309</v>
      </c>
      <c r="Y16" s="110">
        <f>IF(ISNA(VLOOKUP($C16,'TT PROV DM'!$A$17:$H$986,8,FALSE))=TRUE,"0",VLOOKUP($C16,'TT PROV DM'!$A$17:$H$986,8,FALSE))</f>
        <v>450</v>
      </c>
      <c r="Z16" s="110" t="str">
        <f>IF(ISNA(VLOOKUP($C16,'CC MSA MO'!$A$17:$H$986,8,FALSE))=TRUE,"0",VLOOKUP($C16,'CC MSA MO'!$A$17:$H$986,8,FALSE))</f>
        <v>0</v>
      </c>
      <c r="AA16" s="110" t="str">
        <f>IF(ISNA(VLOOKUP($C16,'SrNats MO'!$A$17:$H$986,8,FALSE))=TRUE,"0",VLOOKUP($C16,'SrNats MO'!$A$17:$H$986,8,FALSE))</f>
        <v>0</v>
      </c>
      <c r="AB16" s="110" t="str">
        <f>IF(ISNA(VLOOKUP($C16,'SrNats DM'!$A$17:$H$986,8,FALSE))=TRUE,"0",VLOOKUP($C16,'SrNats DM'!$A$17:$H$986,8,FALSE))</f>
        <v>0</v>
      </c>
      <c r="AC16" s="110" t="str">
        <f>IF(ISNA(VLOOKUP($C16,'JrNats MO'!$A$17:$H$986,8,FALSE))=TRUE,"0",VLOOKUP($C16,'JrNats MO'!$A$17:$H$986,8,FALSE))</f>
        <v>0</v>
      </c>
      <c r="AD16" s="110"/>
    </row>
    <row r="17" spans="1:30" ht="17" customHeight="1" x14ac:dyDescent="0.15">
      <c r="A17" s="77" t="s">
        <v>85</v>
      </c>
      <c r="B17" s="77" t="s">
        <v>79</v>
      </c>
      <c r="C17" s="78" t="s">
        <v>72</v>
      </c>
      <c r="D17" s="77"/>
      <c r="E17" s="77">
        <f t="shared" si="0"/>
        <v>12</v>
      </c>
      <c r="F17" s="19">
        <f t="shared" si="1"/>
        <v>12</v>
      </c>
      <c r="G17" s="20">
        <f t="shared" si="2"/>
        <v>358.72281726712112</v>
      </c>
      <c r="H17" s="20">
        <f t="shared" si="3"/>
        <v>350.1577287066246</v>
      </c>
      <c r="I17" s="20">
        <f t="shared" si="4"/>
        <v>339.14940021810253</v>
      </c>
      <c r="J17" s="19">
        <f t="shared" si="5"/>
        <v>1048.0299461918482</v>
      </c>
      <c r="K17" s="21"/>
      <c r="L17" s="110" t="str">
        <f>IF(ISNA(VLOOKUP($C17,'Apex Canada Classic'!$A$17:$H$995,8,FALSE))=TRUE,"0",VLOOKUP($C17,'Apex Canada Classic'!$A$17:$H$995,8,FALSE))</f>
        <v>0</v>
      </c>
      <c r="M17" s="110" t="str">
        <f>IF(ISNA(VLOOKUP($C17,'FIS Apex Canada Classic'!$A$17:$H$993,8,FALSE))=TRUE,"0",VLOOKUP($C17,'FIS Apex Canada Classic'!$A$17:$H$993,8,FALSE))</f>
        <v>0</v>
      </c>
      <c r="N17" s="110" t="str">
        <f>IF(ISNA(VLOOKUP($C17,'CC Red Deer MO'!$A$17:$H$995,8,FALSE))=TRUE,"0",VLOOKUP($C17,'CC Red Deer MO'!$A$17:$H$995,8,FALSE))</f>
        <v>0</v>
      </c>
      <c r="O17" s="110">
        <v>0</v>
      </c>
      <c r="P17" s="110">
        <f>IF(ISNA(VLOOKUP($C17,'TT BVSC -1'!$A$17:$H$1000,8,FALSE))=TRUE,"0",VLOOKUP($C17,'TT BVSC -1'!$A$17:$H$1000,8,FALSE))</f>
        <v>212.93166789125644</v>
      </c>
      <c r="Q17" s="110">
        <f>IF(ISNA(VLOOKUP($C17,'TT BVSC -2'!$A$17:$H$999,8,FALSE))=TRUE,"0",VLOOKUP($C17,'TT BVSC -2'!$A$17:$H$999,8,FALSE))</f>
        <v>270.69230769230768</v>
      </c>
      <c r="R17" s="110" t="str">
        <f>IF(ISNA(VLOOKUP($C17,'NA Killington MO'!$A$17:$H$1000,8,FALSE))=TRUE,"0",VLOOKUP($C17,'NA Killington MO'!$A$17:$H$1000,8,FALSE))</f>
        <v>0</v>
      </c>
      <c r="S17" s="110" t="str">
        <f>IF(ISNA(VLOOKUP($C17,'NA Killington MO'!$A$17:$H$1000,8,FALSE))=TRUE,"0",VLOOKUP($C17,'NA Killington MO'!$A$17:$H$1000,8,FALSE))</f>
        <v>0</v>
      </c>
      <c r="T17" s="110" t="str">
        <f>IF(ISNA(VLOOKUP($C17,'NA Killington DM'!$A$17:$H$999,8,FALSE))=TRUE,"0",VLOOKUP($C17,'NA Killington DM'!$A$17:$H$999,8,FALSE))</f>
        <v>0</v>
      </c>
      <c r="U17" s="110">
        <f>IF(ISNA(VLOOKUP($C17,'TT CP -1'!$A$17:$H$1000,8,FALSE))=TRUE,"0",VLOOKUP($C17,'TT CP -1'!$A$17:$H$1000,8,FALSE))</f>
        <v>350.1577287066246</v>
      </c>
      <c r="V17" s="110">
        <f>IF(ISNA(VLOOKUP($C17,'TT CP -2'!$A$17:$H$999,8,FALSE))=TRUE,"0",VLOOKUP($C17,'TT CP -2'!$A$17:$H$999,8,FALSE))</f>
        <v>339.14940021810253</v>
      </c>
      <c r="W17" s="110" t="str">
        <f>IF(ISNA(VLOOKUP($C17,'FzFest CF'!$A$17:$H$999,8,FALSE))=TRUE,"0",VLOOKUP($C17,'FzFest CF'!$A$17:$H$999,8,FALSE))</f>
        <v>0</v>
      </c>
      <c r="X17" s="110">
        <f>IF(ISNA(VLOOKUP($C17,'TT PROV MO'!$A$17:$H$999,8,FALSE))=TRUE,"0",VLOOKUP($C17,'TT PROV MO'!$A$17:$H$999,8,FALSE))</f>
        <v>358.72281726712112</v>
      </c>
      <c r="Y17" s="110">
        <f>IF(ISNA(VLOOKUP($C17,'TT PROV DM'!$A$17:$H$986,8,FALSE))=TRUE,"0",VLOOKUP($C17,'TT PROV DM'!$A$17:$H$986,8,FALSE))</f>
        <v>275</v>
      </c>
      <c r="Z17" s="110" t="str">
        <f>IF(ISNA(VLOOKUP($C17,'CC MSA MO'!$A$17:$H$986,8,FALSE))=TRUE,"0",VLOOKUP($C17,'CC MSA MO'!$A$17:$H$986,8,FALSE))</f>
        <v>0</v>
      </c>
      <c r="AA17" s="110" t="str">
        <f>IF(ISNA(VLOOKUP($C17,'SrNats MO'!$A$17:$H$986,8,FALSE))=TRUE,"0",VLOOKUP($C17,'SrNats MO'!$A$17:$H$986,8,FALSE))</f>
        <v>0</v>
      </c>
      <c r="AB17" s="110" t="str">
        <f>IF(ISNA(VLOOKUP($C17,'SrNats DM'!$A$17:$H$986,8,FALSE))=TRUE,"0",VLOOKUP($C17,'SrNats DM'!$A$17:$H$986,8,FALSE))</f>
        <v>0</v>
      </c>
      <c r="AC17" s="110" t="str">
        <f>IF(ISNA(VLOOKUP($C17,'JrNats MO'!$A$17:$H$986,8,FALSE))=TRUE,"0",VLOOKUP($C17,'JrNats MO'!$A$17:$H$986,8,FALSE))</f>
        <v>0</v>
      </c>
      <c r="AD17" s="110"/>
    </row>
    <row r="18" spans="1:30" ht="17" customHeight="1" x14ac:dyDescent="0.15">
      <c r="A18" s="77" t="s">
        <v>84</v>
      </c>
      <c r="B18" s="77" t="s">
        <v>80</v>
      </c>
      <c r="C18" s="78" t="s">
        <v>76</v>
      </c>
      <c r="D18" s="77"/>
      <c r="E18" s="77">
        <f t="shared" si="0"/>
        <v>13</v>
      </c>
      <c r="F18" s="19">
        <f t="shared" si="1"/>
        <v>13</v>
      </c>
      <c r="G18" s="20">
        <f t="shared" si="2"/>
        <v>345.15579357351515</v>
      </c>
      <c r="H18" s="20">
        <f t="shared" si="3"/>
        <v>270</v>
      </c>
      <c r="I18" s="20">
        <f t="shared" si="4"/>
        <v>225.73761365745034</v>
      </c>
      <c r="J18" s="19">
        <f t="shared" si="5"/>
        <v>840.89340723096552</v>
      </c>
      <c r="K18" s="21"/>
      <c r="L18" s="110" t="str">
        <f>IF(ISNA(VLOOKUP($C18,'Apex Canada Classic'!$A$17:$H$995,8,FALSE))=TRUE,"0",VLOOKUP($C18,'Apex Canada Classic'!$A$17:$H$995,8,FALSE))</f>
        <v>0</v>
      </c>
      <c r="M18" s="110" t="str">
        <f>IF(ISNA(VLOOKUP($C18,'FIS Apex Canada Classic'!$A$17:$H$993,8,FALSE))=TRUE,"0",VLOOKUP($C18,'FIS Apex Canada Classic'!$A$17:$H$993,8,FALSE))</f>
        <v>0</v>
      </c>
      <c r="N18" s="110" t="str">
        <f>IF(ISNA(VLOOKUP($C18,'CC Red Deer MO'!$A$17:$H$995,8,FALSE))=TRUE,"0",VLOOKUP($C18,'CC Red Deer MO'!$A$17:$H$995,8,FALSE))</f>
        <v>0</v>
      </c>
      <c r="O18" s="110">
        <v>0</v>
      </c>
      <c r="P18" s="110">
        <f>IF(ISNA(VLOOKUP($C18,'TT BVSC -1'!$A$17:$H$1000,8,FALSE))=TRUE,"0",VLOOKUP($C18,'TT BVSC -1'!$A$17:$H$1000,8,FALSE))</f>
        <v>166.8626010286554</v>
      </c>
      <c r="Q18" s="110">
        <f>IF(ISNA(VLOOKUP($C18,'TT BVSC -2'!$A$17:$H$999,8,FALSE))=TRUE,"0",VLOOKUP($C18,'TT BVSC -2'!$A$17:$H$999,8,FALSE))</f>
        <v>189.69230769230768</v>
      </c>
      <c r="R18" s="110" t="str">
        <f>IF(ISNA(VLOOKUP($C18,'NA Killington MO'!$A$17:$H$1000,8,FALSE))=TRUE,"0",VLOOKUP($C18,'NA Killington MO'!$A$17:$H$1000,8,FALSE))</f>
        <v>0</v>
      </c>
      <c r="S18" s="110" t="str">
        <f>IF(ISNA(VLOOKUP($C18,'NA Killington MO'!$A$17:$H$1000,8,FALSE))=TRUE,"0",VLOOKUP($C18,'NA Killington MO'!$A$17:$H$1000,8,FALSE))</f>
        <v>0</v>
      </c>
      <c r="T18" s="110" t="str">
        <f>IF(ISNA(VLOOKUP($C18,'NA Killington DM'!$A$17:$H$999,8,FALSE))=TRUE,"0",VLOOKUP($C18,'NA Killington DM'!$A$17:$H$999,8,FALSE))</f>
        <v>0</v>
      </c>
      <c r="U18" s="110">
        <f>IF(ISNA(VLOOKUP($C18,'TT CP -1'!$A$17:$H$1000,8,FALSE))=TRUE,"0",VLOOKUP($C18,'TT CP -1'!$A$17:$H$1000,8,FALSE))</f>
        <v>225.73761365745034</v>
      </c>
      <c r="V18" s="110">
        <f>IF(ISNA(VLOOKUP($C18,'TT CP -2'!$A$17:$H$999,8,FALSE))=TRUE,"0",VLOOKUP($C18,'TT CP -2'!$A$17:$H$999,8,FALSE))</f>
        <v>221.99719582489485</v>
      </c>
      <c r="W18" s="110" t="str">
        <f>IF(ISNA(VLOOKUP($C18,'FzFest CF'!$A$17:$H$999,8,FALSE))=TRUE,"0",VLOOKUP($C18,'FzFest CF'!$A$17:$H$999,8,FALSE))</f>
        <v>0</v>
      </c>
      <c r="X18" s="110">
        <f>IF(ISNA(VLOOKUP($C18,'TT PROV MO'!$A$17:$H$999,8,FALSE))=TRUE,"0",VLOOKUP($C18,'TT PROV MO'!$A$17:$H$999,8,FALSE))</f>
        <v>345.15579357351515</v>
      </c>
      <c r="Y18" s="110">
        <f>IF(ISNA(VLOOKUP($C18,'TT PROV DM'!$A$17:$H$986,8,FALSE))=TRUE,"0",VLOOKUP($C18,'TT PROV DM'!$A$17:$H$986,8,FALSE))</f>
        <v>270</v>
      </c>
      <c r="Z18" s="110" t="str">
        <f>IF(ISNA(VLOOKUP($C18,'CC MSA MO'!$A$17:$H$986,8,FALSE))=TRUE,"0",VLOOKUP($C18,'CC MSA MO'!$A$17:$H$986,8,FALSE))</f>
        <v>0</v>
      </c>
      <c r="AA18" s="110" t="str">
        <f>IF(ISNA(VLOOKUP($C18,'SrNats MO'!$A$17:$H$986,8,FALSE))=TRUE,"0",VLOOKUP($C18,'SrNats MO'!$A$17:$H$986,8,FALSE))</f>
        <v>0</v>
      </c>
      <c r="AB18" s="110" t="str">
        <f>IF(ISNA(VLOOKUP($C18,'SrNats DM'!$A$17:$H$986,8,FALSE))=TRUE,"0",VLOOKUP($C18,'SrNats DM'!$A$17:$H$986,8,FALSE))</f>
        <v>0</v>
      </c>
      <c r="AC18" s="110" t="str">
        <f>IF(ISNA(VLOOKUP($C18,'JrNats MO'!$A$17:$H$986,8,FALSE))=TRUE,"0",VLOOKUP($C18,'JrNats MO'!$A$17:$H$986,8,FALSE))</f>
        <v>0</v>
      </c>
      <c r="AD18" s="110"/>
    </row>
    <row r="19" spans="1:30" ht="17" customHeight="1" x14ac:dyDescent="0.15">
      <c r="A19" s="77" t="s">
        <v>86</v>
      </c>
      <c r="B19" s="77" t="s">
        <v>81</v>
      </c>
      <c r="C19" s="78" t="s">
        <v>92</v>
      </c>
      <c r="D19" s="77"/>
      <c r="E19" s="77">
        <f t="shared" si="0"/>
        <v>14</v>
      </c>
      <c r="F19" s="19">
        <f t="shared" si="1"/>
        <v>14</v>
      </c>
      <c r="G19" s="20">
        <f t="shared" si="2"/>
        <v>303.65141187926002</v>
      </c>
      <c r="H19" s="20">
        <f t="shared" si="3"/>
        <v>260</v>
      </c>
      <c r="I19" s="20">
        <f t="shared" si="4"/>
        <v>258.30395249582483</v>
      </c>
      <c r="J19" s="19">
        <f t="shared" si="5"/>
        <v>821.95536437508486</v>
      </c>
      <c r="K19" s="21"/>
      <c r="L19" s="110" t="str">
        <f>IF(ISNA(VLOOKUP($C19,'Apex Canada Classic'!$A$17:$H$995,8,FALSE))=TRUE,"0",VLOOKUP($C19,'Apex Canada Classic'!$A$17:$H$995,8,FALSE))</f>
        <v>0</v>
      </c>
      <c r="M19" s="110" t="str">
        <f>IF(ISNA(VLOOKUP($C19,'FIS Apex Canada Classic'!$A$17:$H$993,8,FALSE))=TRUE,"0",VLOOKUP($C19,'FIS Apex Canada Classic'!$A$17:$H$993,8,FALSE))</f>
        <v>0</v>
      </c>
      <c r="N19" s="110" t="str">
        <f>IF(ISNA(VLOOKUP($C19,'CC Red Deer MO'!$A$17:$H$995,8,FALSE))=TRUE,"0",VLOOKUP($C19,'CC Red Deer MO'!$A$17:$H$995,8,FALSE))</f>
        <v>0</v>
      </c>
      <c r="O19" s="110" t="str">
        <f>IF(ISNA(VLOOKUP($C19,'CC Red Deer DM'!$A$17:$H$995,8,FALSE))=TRUE,"0",VLOOKUP($C19,'CC Red Deer DM'!$A$17:$H$995,8,FALSE))</f>
        <v>0</v>
      </c>
      <c r="P19" s="110">
        <v>0</v>
      </c>
      <c r="Q19" s="110" t="str">
        <f>IF(ISNA(VLOOKUP($C19,'TT BVSC -2'!$A$17:$H$999,8,FALSE))=TRUE,"0",VLOOKUP($C19,'TT BVSC -2'!$A$17:$H$999,8,FALSE))</f>
        <v>0</v>
      </c>
      <c r="R19" s="110" t="str">
        <f>IF(ISNA(VLOOKUP($C19,'NA Killington MO'!$A$17:$H$1000,8,FALSE))=TRUE,"0",VLOOKUP($C19,'NA Killington MO'!$A$17:$H$1000,8,FALSE))</f>
        <v>0</v>
      </c>
      <c r="S19" s="110" t="str">
        <f>IF(ISNA(VLOOKUP($C19,'NA Killington MO'!$A$17:$H$1000,8,FALSE))=TRUE,"0",VLOOKUP($C19,'NA Killington MO'!$A$17:$H$1000,8,FALSE))</f>
        <v>0</v>
      </c>
      <c r="T19" s="110" t="str">
        <f>IF(ISNA(VLOOKUP($C19,'NA Killington DM'!$A$17:$H$999,8,FALSE))=TRUE,"0",VLOOKUP($C19,'NA Killington DM'!$A$17:$H$999,8,FALSE))</f>
        <v>0</v>
      </c>
      <c r="U19" s="110">
        <f>IF(ISNA(VLOOKUP($C19,'TT CP -1'!$A$17:$H$1000,8,FALSE))=TRUE,"0",VLOOKUP($C19,'TT CP -1'!$A$17:$H$1000,8,FALSE))</f>
        <v>258.30395249582483</v>
      </c>
      <c r="V19" s="110">
        <f>IF(ISNA(VLOOKUP($C19,'TT CP -2'!$A$17:$H$999,8,FALSE))=TRUE,"0",VLOOKUP($C19,'TT CP -2'!$A$17:$H$999,8,FALSE))</f>
        <v>231.42233992833778</v>
      </c>
      <c r="W19" s="110" t="str">
        <f>IF(ISNA(VLOOKUP($C19,'FzFest CF'!$A$17:$H$999,8,FALSE))=TRUE,"0",VLOOKUP($C19,'FzFest CF'!$A$17:$H$999,8,FALSE))</f>
        <v>0</v>
      </c>
      <c r="X19" s="110">
        <f>IF(ISNA(VLOOKUP($C19,'TT PROV MO'!$A$17:$H$999,8,FALSE))=TRUE,"0",VLOOKUP($C19,'TT PROV MO'!$A$17:$H$999,8,FALSE))</f>
        <v>303.65141187926002</v>
      </c>
      <c r="Y19" s="110">
        <f>IF(ISNA(VLOOKUP($C19,'TT PROV DM'!$A$17:$H$986,8,FALSE))=TRUE,"0",VLOOKUP($C19,'TT PROV DM'!$A$17:$H$986,8,FALSE))</f>
        <v>260</v>
      </c>
      <c r="Z19" s="110" t="str">
        <f>IF(ISNA(VLOOKUP($C19,'CC MSA MO'!$A$17:$H$986,8,FALSE))=TRUE,"0",VLOOKUP($C19,'CC MSA MO'!$A$17:$H$986,8,FALSE))</f>
        <v>0</v>
      </c>
      <c r="AA19" s="110" t="str">
        <f>IF(ISNA(VLOOKUP($C19,'SrNats MO'!$A$17:$H$986,8,FALSE))=TRUE,"0",VLOOKUP($C19,'SrNats MO'!$A$17:$H$986,8,FALSE))</f>
        <v>0</v>
      </c>
      <c r="AB19" s="110" t="str">
        <f>IF(ISNA(VLOOKUP($C19,'SrNats DM'!$A$17:$H$986,8,FALSE))=TRUE,"0",VLOOKUP($C19,'SrNats DM'!$A$17:$H$986,8,FALSE))</f>
        <v>0</v>
      </c>
      <c r="AC19" s="110" t="str">
        <f>IF(ISNA(VLOOKUP($C19,'JrNats MO'!$A$17:$H$986,8,FALSE))=TRUE,"0",VLOOKUP($C19,'JrNats MO'!$A$17:$H$986,8,FALSE))</f>
        <v>0</v>
      </c>
      <c r="AD19" s="110"/>
    </row>
    <row r="20" spans="1:30" ht="17" customHeight="1" x14ac:dyDescent="0.15">
      <c r="A20" s="77" t="s">
        <v>86</v>
      </c>
      <c r="B20" s="77" t="s">
        <v>43</v>
      </c>
      <c r="C20" s="78" t="s">
        <v>75</v>
      </c>
      <c r="D20" s="77"/>
      <c r="E20" s="77">
        <f t="shared" si="0"/>
        <v>15</v>
      </c>
      <c r="F20" s="19">
        <f t="shared" si="1"/>
        <v>15</v>
      </c>
      <c r="G20" s="20">
        <f t="shared" si="2"/>
        <v>243.45889775468547</v>
      </c>
      <c r="H20" s="20">
        <f t="shared" si="3"/>
        <v>242.9506153606481</v>
      </c>
      <c r="I20" s="20">
        <f t="shared" si="4"/>
        <v>210</v>
      </c>
      <c r="J20" s="19">
        <f t="shared" si="5"/>
        <v>696.40951311533354</v>
      </c>
      <c r="K20" s="21"/>
      <c r="L20" s="110" t="str">
        <f>IF(ISNA(VLOOKUP($C20,'Apex Canada Classic'!$A$17:$H$995,8,FALSE))=TRUE,"0",VLOOKUP($C20,'Apex Canada Classic'!$A$17:$H$995,8,FALSE))</f>
        <v>0</v>
      </c>
      <c r="M20" s="110" t="str">
        <f>IF(ISNA(VLOOKUP($C20,'FIS Apex Canada Classic'!$A$17:$H$993,8,FALSE))=TRUE,"0",VLOOKUP($C20,'FIS Apex Canada Classic'!$A$17:$H$993,8,FALSE))</f>
        <v>0</v>
      </c>
      <c r="N20" s="110" t="str">
        <f>IF(ISNA(VLOOKUP($C20,'CC Red Deer MO'!$A$17:$H$995,8,FALSE))=TRUE,"0",VLOOKUP($C20,'CC Red Deer MO'!$A$17:$H$995,8,FALSE))</f>
        <v>0</v>
      </c>
      <c r="O20" s="110">
        <v>0</v>
      </c>
      <c r="P20" s="110">
        <f>IF(ISNA(VLOOKUP($C20,'TT BVSC -1'!$A$17:$H$1000,8,FALSE))=TRUE,"0",VLOOKUP($C20,'TT BVSC -1'!$A$17:$H$1000,8,FALSE))</f>
        <v>170.97722263041882</v>
      </c>
      <c r="Q20" s="110">
        <f>IF(ISNA(VLOOKUP($C20,'TT BVSC -2'!$A$17:$H$999,8,FALSE))=TRUE,"0",VLOOKUP($C20,'TT BVSC -2'!$A$17:$H$999,8,FALSE))</f>
        <v>210</v>
      </c>
      <c r="R20" s="110" t="str">
        <f>IF(ISNA(VLOOKUP($C20,'NA Killington MO'!$A$17:$H$1000,8,FALSE))=TRUE,"0",VLOOKUP($C20,'NA Killington MO'!$A$17:$H$1000,8,FALSE))</f>
        <v>0</v>
      </c>
      <c r="S20" s="110" t="str">
        <f>IF(ISNA(VLOOKUP($C20,'NA Killington MO'!$A$17:$H$1000,8,FALSE))=TRUE,"0",VLOOKUP($C20,'NA Killington MO'!$A$17:$H$1000,8,FALSE))</f>
        <v>0</v>
      </c>
      <c r="T20" s="110" t="str">
        <f>IF(ISNA(VLOOKUP($C20,'NA Killington DM'!$A$17:$H$999,8,FALSE))=TRUE,"0",VLOOKUP($C20,'NA Killington DM'!$A$17:$H$999,8,FALSE))</f>
        <v>0</v>
      </c>
      <c r="U20" s="110">
        <f>IF(ISNA(VLOOKUP($C20,'TT CP -1'!$A$17:$H$1000,8,FALSE))=TRUE,"0",VLOOKUP($C20,'TT CP -1'!$A$17:$H$1000,8,FALSE))</f>
        <v>243.45889775468547</v>
      </c>
      <c r="V20" s="110">
        <f>IF(ISNA(VLOOKUP($C20,'TT CP -2'!$A$17:$H$999,8,FALSE))=TRUE,"0",VLOOKUP($C20,'TT CP -2'!$A$17:$H$999,8,FALSE))</f>
        <v>242.9506153606481</v>
      </c>
      <c r="W20" s="110" t="str">
        <f>IF(ISNA(VLOOKUP($C20,'FzFest CF'!$A$17:$H$999,8,FALSE))=TRUE,"0",VLOOKUP($C20,'FzFest CF'!$A$17:$H$999,8,FALSE))</f>
        <v>0</v>
      </c>
      <c r="X20" s="110" t="str">
        <f>IF(ISNA(VLOOKUP($C20,'TT PROV MO'!$A$17:$H$999,8,FALSE))=TRUE,"0",VLOOKUP($C20,'TT PROV MO'!$A$17:$H$999,8,FALSE))</f>
        <v>0</v>
      </c>
      <c r="Y20" s="110" t="str">
        <f>IF(ISNA(VLOOKUP($C20,'TT PROV DM'!$A$17:$H$986,8,FALSE))=TRUE,"0",VLOOKUP($C20,'TT PROV DM'!$A$17:$H$986,8,FALSE))</f>
        <v>0</v>
      </c>
      <c r="Z20" s="110" t="str">
        <f>IF(ISNA(VLOOKUP($C20,'CC MSA MO'!$A$17:$H$986,8,FALSE))=TRUE,"0",VLOOKUP($C20,'CC MSA MO'!$A$17:$H$986,8,FALSE))</f>
        <v>0</v>
      </c>
      <c r="AA20" s="110" t="str">
        <f>IF(ISNA(VLOOKUP($C20,'SrNats MO'!$A$17:$H$986,8,FALSE))=TRUE,"0",VLOOKUP($C20,'SrNats MO'!$A$17:$H$986,8,FALSE))</f>
        <v>0</v>
      </c>
      <c r="AB20" s="110" t="str">
        <f>IF(ISNA(VLOOKUP($C20,'SrNats DM'!$A$17:$H$986,8,FALSE))=TRUE,"0",VLOOKUP($C20,'SrNats DM'!$A$17:$H$986,8,FALSE))</f>
        <v>0</v>
      </c>
      <c r="AC20" s="110" t="str">
        <f>IF(ISNA(VLOOKUP($C20,'JrNats MO'!$A$17:$H$986,8,FALSE))=TRUE,"0",VLOOKUP($C20,'JrNats MO'!$A$17:$H$986,8,FALSE))</f>
        <v>0</v>
      </c>
      <c r="AD20" s="110"/>
    </row>
    <row r="21" spans="1:30" ht="17" customHeight="1" x14ac:dyDescent="0.15">
      <c r="A21" s="77" t="s">
        <v>84</v>
      </c>
      <c r="B21" s="77" t="s">
        <v>80</v>
      </c>
      <c r="C21" s="78" t="s">
        <v>73</v>
      </c>
      <c r="D21" s="77"/>
      <c r="E21" s="77">
        <f t="shared" si="0"/>
        <v>16</v>
      </c>
      <c r="F21" s="19">
        <f t="shared" si="1"/>
        <v>16</v>
      </c>
      <c r="G21" s="20">
        <f t="shared" si="2"/>
        <v>250</v>
      </c>
      <c r="H21" s="20">
        <f t="shared" si="3"/>
        <v>246.34858812074003</v>
      </c>
      <c r="I21" s="20">
        <f t="shared" si="4"/>
        <v>199.55914768552535</v>
      </c>
      <c r="J21" s="19">
        <f t="shared" si="5"/>
        <v>695.90773580626535</v>
      </c>
      <c r="K21" s="21"/>
      <c r="L21" s="110" t="str">
        <f>IF(ISNA(VLOOKUP($C21,'Apex Canada Classic'!$A$17:$H$995,8,FALSE))=TRUE,"0",VLOOKUP($C21,'Apex Canada Classic'!$A$17:$H$995,8,FALSE))</f>
        <v>0</v>
      </c>
      <c r="M21" s="110" t="str">
        <f>IF(ISNA(VLOOKUP($C21,'FIS Apex Canada Classic'!$A$17:$H$993,8,FALSE))=TRUE,"0",VLOOKUP($C21,'FIS Apex Canada Classic'!$A$17:$H$993,8,FALSE))</f>
        <v>0</v>
      </c>
      <c r="N21" s="110" t="str">
        <f>IF(ISNA(VLOOKUP($C21,'CC Red Deer MO'!$A$17:$H$995,8,FALSE))=TRUE,"0",VLOOKUP($C21,'CC Red Deer MO'!$A$17:$H$995,8,FALSE))</f>
        <v>0</v>
      </c>
      <c r="O21" s="110">
        <v>0</v>
      </c>
      <c r="P21" s="110">
        <f>IF(ISNA(VLOOKUP($C21,'TT BVSC -1'!$A$17:$H$1000,8,FALSE))=TRUE,"0",VLOOKUP($C21,'TT BVSC -1'!$A$17:$H$1000,8,FALSE))</f>
        <v>199.55914768552535</v>
      </c>
      <c r="Q21" s="110">
        <f>IF(ISNA(VLOOKUP($C21,'TT BVSC -2'!$A$17:$H$999,8,FALSE))=TRUE,"0",VLOOKUP($C21,'TT BVSC -2'!$A$17:$H$999,8,FALSE))</f>
        <v>190.07692307692309</v>
      </c>
      <c r="R21" s="110" t="str">
        <f>IF(ISNA(VLOOKUP($C21,'NA Killington MO'!$A$17:$H$1000,8,FALSE))=TRUE,"0",VLOOKUP($C21,'NA Killington MO'!$A$17:$H$1000,8,FALSE))</f>
        <v>0</v>
      </c>
      <c r="S21" s="110" t="str">
        <f>IF(ISNA(VLOOKUP($C21,'NA Killington MO'!$A$17:$H$1000,8,FALSE))=TRUE,"0",VLOOKUP($C21,'NA Killington MO'!$A$17:$H$1000,8,FALSE))</f>
        <v>0</v>
      </c>
      <c r="T21" s="110" t="str">
        <f>IF(ISNA(VLOOKUP($C21,'NA Killington DM'!$A$17:$H$999,8,FALSE))=TRUE,"0",VLOOKUP($C21,'NA Killington DM'!$A$17:$H$999,8,FALSE))</f>
        <v>0</v>
      </c>
      <c r="U21" s="110">
        <f>IF(ISNA(VLOOKUP($C21,'TT CP -1'!$A$17:$H$1000,8,FALSE))=TRUE,"0",VLOOKUP($C21,'TT CP -1'!$A$17:$H$1000,8,FALSE))</f>
        <v>185.47040267210986</v>
      </c>
      <c r="V21" s="110">
        <f>IF(ISNA(VLOOKUP($C21,'TT CP -2'!$A$17:$H$999,8,FALSE))=TRUE,"0",VLOOKUP($C21,'TT CP -2'!$A$17:$H$999,8,FALSE))</f>
        <v>193.64386976164513</v>
      </c>
      <c r="W21" s="110" t="str">
        <f>IF(ISNA(VLOOKUP($C21,'FzFest CF'!$A$17:$H$999,8,FALSE))=TRUE,"0",VLOOKUP($C21,'FzFest CF'!$A$17:$H$999,8,FALSE))</f>
        <v>0</v>
      </c>
      <c r="X21" s="110">
        <f>IF(ISNA(VLOOKUP($C21,'TT PROV MO'!$A$17:$H$999,8,FALSE))=TRUE,"0",VLOOKUP($C21,'TT PROV MO'!$A$17:$H$999,8,FALSE))</f>
        <v>246.34858812074003</v>
      </c>
      <c r="Y21" s="110">
        <f>IF(ISNA(VLOOKUP($C21,'TT PROV DM'!$A$17:$H$986,8,FALSE))=TRUE,"0",VLOOKUP($C21,'TT PROV DM'!$A$17:$H$986,8,FALSE))</f>
        <v>250</v>
      </c>
      <c r="Z21" s="110" t="str">
        <f>IF(ISNA(VLOOKUP($C21,'CC MSA MO'!$A$17:$H$986,8,FALSE))=TRUE,"0",VLOOKUP($C21,'CC MSA MO'!$A$17:$H$986,8,FALSE))</f>
        <v>0</v>
      </c>
      <c r="AA21" s="110" t="str">
        <f>IF(ISNA(VLOOKUP($C21,'SrNats MO'!$A$17:$H$986,8,FALSE))=TRUE,"0",VLOOKUP($C21,'SrNats MO'!$A$17:$H$986,8,FALSE))</f>
        <v>0</v>
      </c>
      <c r="AB21" s="110" t="str">
        <f>IF(ISNA(VLOOKUP($C21,'SrNats DM'!$A$17:$H$986,8,FALSE))=TRUE,"0",VLOOKUP($C21,'SrNats DM'!$A$17:$H$986,8,FALSE))</f>
        <v>0</v>
      </c>
      <c r="AC21" s="110" t="str">
        <f>IF(ISNA(VLOOKUP($C21,'JrNats MO'!$A$17:$H$986,8,FALSE))=TRUE,"0",VLOOKUP($C21,'JrNats MO'!$A$17:$H$986,8,FALSE))</f>
        <v>0</v>
      </c>
      <c r="AD21" s="110"/>
    </row>
    <row r="22" spans="1:30" ht="17" customHeight="1" x14ac:dyDescent="0.15">
      <c r="A22" s="77" t="s">
        <v>84</v>
      </c>
      <c r="B22" s="77" t="s">
        <v>79</v>
      </c>
      <c r="C22" s="78" t="s">
        <v>77</v>
      </c>
      <c r="D22" s="77"/>
      <c r="E22" s="77">
        <f t="shared" si="0"/>
        <v>17</v>
      </c>
      <c r="F22" s="19">
        <f t="shared" si="1"/>
        <v>17</v>
      </c>
      <c r="G22" s="20">
        <f t="shared" si="2"/>
        <v>265</v>
      </c>
      <c r="H22" s="20">
        <f t="shared" si="3"/>
        <v>177.53164556962025</v>
      </c>
      <c r="I22" s="20">
        <f t="shared" si="4"/>
        <v>135.53846153846155</v>
      </c>
      <c r="J22" s="19">
        <f t="shared" si="5"/>
        <v>578.07010710808186</v>
      </c>
      <c r="K22" s="21"/>
      <c r="L22" s="110" t="str">
        <f>IF(ISNA(VLOOKUP($C22,'Apex Canada Classic'!$A$17:$H$995,8,FALSE))=TRUE,"0",VLOOKUP($C22,'Apex Canada Classic'!$A$17:$H$995,8,FALSE))</f>
        <v>0</v>
      </c>
      <c r="M22" s="110" t="str">
        <f>IF(ISNA(VLOOKUP($C22,'FIS Apex Canada Classic'!$A$17:$H$993,8,FALSE))=TRUE,"0",VLOOKUP($C22,'FIS Apex Canada Classic'!$A$17:$H$993,8,FALSE))</f>
        <v>0</v>
      </c>
      <c r="N22" s="110" t="str">
        <f>IF(ISNA(VLOOKUP($C22,'CC Red Deer MO'!$A$17:$H$995,8,FALSE))=TRUE,"0",VLOOKUP($C22,'CC Red Deer MO'!$A$17:$H$995,8,FALSE))</f>
        <v>0</v>
      </c>
      <c r="O22" s="110">
        <v>0</v>
      </c>
      <c r="P22" s="110">
        <f>IF(ISNA(VLOOKUP($C22,'TT BVSC -1'!$A$17:$H$1000,8,FALSE))=TRUE,"0",VLOOKUP($C22,'TT BVSC -1'!$A$17:$H$1000,8,FALSE))</f>
        <v>105.36370315944158</v>
      </c>
      <c r="Q22" s="110">
        <f>IF(ISNA(VLOOKUP($C22,'TT BVSC -2'!$A$17:$H$999,8,FALSE))=TRUE,"0",VLOOKUP($C22,'TT BVSC -2'!$A$17:$H$999,8,FALSE))</f>
        <v>135.53846153846155</v>
      </c>
      <c r="R22" s="110" t="str">
        <f>IF(ISNA(VLOOKUP($C22,'NA Killington MO'!$A$17:$H$1000,8,FALSE))=TRUE,"0",VLOOKUP($C22,'NA Killington MO'!$A$17:$H$1000,8,FALSE))</f>
        <v>0</v>
      </c>
      <c r="S22" s="110" t="str">
        <f>IF(ISNA(VLOOKUP($C22,'NA Killington MO'!$A$17:$H$1000,8,FALSE))=TRUE,"0",VLOOKUP($C22,'NA Killington MO'!$A$17:$H$1000,8,FALSE))</f>
        <v>0</v>
      </c>
      <c r="T22" s="110" t="str">
        <f>IF(ISNA(VLOOKUP($C22,'NA Killington DM'!$A$17:$H$999,8,FALSE))=TRUE,"0",VLOOKUP($C22,'NA Killington DM'!$A$17:$H$999,8,FALSE))</f>
        <v>0</v>
      </c>
      <c r="U22" s="110">
        <f>IF(ISNA(VLOOKUP($C22,'TT CP -1'!$A$17:$H$1000,8,FALSE))=TRUE,"0",VLOOKUP($C22,'TT CP -1'!$A$17:$H$1000,8,FALSE))</f>
        <v>0</v>
      </c>
      <c r="V22" s="110" t="str">
        <f>IF(ISNA(VLOOKUP($C22,'TT CP -2'!$A$17:$H$999,8,FALSE))=TRUE,"0",VLOOKUP($C22,'TT CP -2'!$A$17:$H$999,8,FALSE))</f>
        <v>0</v>
      </c>
      <c r="W22" s="110" t="str">
        <f>IF(ISNA(VLOOKUP($C22,'FzFest CF'!$A$17:$H$999,8,FALSE))=TRUE,"0",VLOOKUP($C22,'FzFest CF'!$A$17:$H$999,8,FALSE))</f>
        <v>0</v>
      </c>
      <c r="X22" s="110">
        <f>IF(ISNA(VLOOKUP($C22,'TT PROV MO'!$A$17:$H$999,8,FALSE))=TRUE,"0",VLOOKUP($C22,'TT PROV MO'!$A$17:$H$999,8,FALSE))</f>
        <v>177.53164556962025</v>
      </c>
      <c r="Y22" s="110">
        <f>IF(ISNA(VLOOKUP($C22,'TT PROV DM'!$A$17:$H$986,8,FALSE))=TRUE,"0",VLOOKUP($C22,'TT PROV DM'!$A$17:$H$986,8,FALSE))</f>
        <v>265</v>
      </c>
      <c r="Z22" s="110" t="str">
        <f>IF(ISNA(VLOOKUP($C22,'CC MSA MO'!$A$17:$H$986,8,FALSE))=TRUE,"0",VLOOKUP($C22,'CC MSA MO'!$A$17:$H$986,8,FALSE))</f>
        <v>0</v>
      </c>
      <c r="AA22" s="110" t="str">
        <f>IF(ISNA(VLOOKUP($C22,'SrNats MO'!$A$17:$H$986,8,FALSE))=TRUE,"0",VLOOKUP($C22,'SrNats MO'!$A$17:$H$986,8,FALSE))</f>
        <v>0</v>
      </c>
      <c r="AB22" s="110" t="str">
        <f>IF(ISNA(VLOOKUP($C22,'SrNats DM'!$A$17:$H$986,8,FALSE))=TRUE,"0",VLOOKUP($C22,'SrNats DM'!$A$17:$H$986,8,FALSE))</f>
        <v>0</v>
      </c>
      <c r="AC22" s="110" t="str">
        <f>IF(ISNA(VLOOKUP($C22,'JrNats MO'!$A$17:$H$986,8,FALSE))=TRUE,"0",VLOOKUP($C22,'JrNats MO'!$A$17:$H$986,8,FALSE))</f>
        <v>0</v>
      </c>
      <c r="AD22" s="110"/>
    </row>
    <row r="23" spans="1:30" ht="17" customHeight="1" x14ac:dyDescent="0.15">
      <c r="A23" s="77" t="s">
        <v>84</v>
      </c>
      <c r="B23" s="77" t="s">
        <v>81</v>
      </c>
      <c r="C23" s="78" t="s">
        <v>70</v>
      </c>
      <c r="D23" s="77"/>
      <c r="E23" s="77">
        <f t="shared" si="0"/>
        <v>18</v>
      </c>
      <c r="F23" s="19">
        <f t="shared" si="1"/>
        <v>18</v>
      </c>
      <c r="G23" s="20">
        <f t="shared" si="2"/>
        <v>284.71711976487882</v>
      </c>
      <c r="H23" s="20">
        <f t="shared" si="3"/>
        <v>245.38461538461536</v>
      </c>
      <c r="I23" s="20">
        <f t="shared" si="4"/>
        <v>0</v>
      </c>
      <c r="J23" s="19">
        <f t="shared" si="5"/>
        <v>530.10173514949417</v>
      </c>
      <c r="K23" s="21"/>
      <c r="L23" s="110" t="str">
        <f>IF(ISNA(VLOOKUP($C23,'Apex Canada Classic'!$A$17:$H$995,8,FALSE))=TRUE,"0",VLOOKUP($C23,'Apex Canada Classic'!$A$17:$H$995,8,FALSE))</f>
        <v>0</v>
      </c>
      <c r="M23" s="110" t="str">
        <f>IF(ISNA(VLOOKUP($C23,'FIS Apex Canada Classic'!$A$17:$H$993,8,FALSE))=TRUE,"0",VLOOKUP($C23,'FIS Apex Canada Classic'!$A$17:$H$993,8,FALSE))</f>
        <v>0</v>
      </c>
      <c r="N23" s="110" t="str">
        <f>IF(ISNA(VLOOKUP($C23,'CC Red Deer MO'!$A$17:$H$995,8,FALSE))=TRUE,"0",VLOOKUP($C23,'CC Red Deer MO'!$A$17:$H$995,8,FALSE))</f>
        <v>0</v>
      </c>
      <c r="O23" s="110">
        <v>0</v>
      </c>
      <c r="P23" s="110">
        <f>IF(ISNA(VLOOKUP($C23,'TT BVSC -1'!$A$17:$H$1000,8,FALSE))=TRUE,"0",VLOOKUP($C23,'TT BVSC -1'!$A$17:$H$1000,8,FALSE))</f>
        <v>284.71711976487882</v>
      </c>
      <c r="Q23" s="110">
        <f>IF(ISNA(VLOOKUP($C23,'TT BVSC -2'!$A$17:$H$999,8,FALSE))=TRUE,"0",VLOOKUP($C23,'TT BVSC -2'!$A$17:$H$999,8,FALSE))</f>
        <v>245.38461538461536</v>
      </c>
      <c r="R23" s="110" t="str">
        <f>IF(ISNA(VLOOKUP($C23,'NA Killington MO'!$A$17:$H$1000,8,FALSE))=TRUE,"0",VLOOKUP($C23,'NA Killington MO'!$A$17:$H$1000,8,FALSE))</f>
        <v>0</v>
      </c>
      <c r="S23" s="110" t="str">
        <f>IF(ISNA(VLOOKUP($C23,'NA Killington MO'!$A$17:$H$1000,8,FALSE))=TRUE,"0",VLOOKUP($C23,'NA Killington MO'!$A$17:$H$1000,8,FALSE))</f>
        <v>0</v>
      </c>
      <c r="T23" s="110" t="str">
        <f>IF(ISNA(VLOOKUP($C23,'NA Killington DM'!$A$17:$H$999,8,FALSE))=TRUE,"0",VLOOKUP($C23,'NA Killington DM'!$A$17:$H$999,8,FALSE))</f>
        <v>0</v>
      </c>
      <c r="U23" s="110">
        <f>IF(ISNA(VLOOKUP($C23,'TT CP -1'!$A$17:$H$1000,8,FALSE))=TRUE,"0",VLOOKUP($C23,'TT CP -1'!$A$17:$H$1000,8,FALSE))</f>
        <v>0</v>
      </c>
      <c r="V23" s="110" t="str">
        <f>IF(ISNA(VLOOKUP($C23,'TT CP -2'!$A$17:$H$999,8,FALSE))=TRUE,"0",VLOOKUP($C23,'TT CP -2'!$A$17:$H$999,8,FALSE))</f>
        <v>0</v>
      </c>
      <c r="W23" s="110" t="str">
        <f>IF(ISNA(VLOOKUP($C23,'FzFest CF'!$A$17:$H$999,8,FALSE))=TRUE,"0",VLOOKUP($C23,'FzFest CF'!$A$17:$H$999,8,FALSE))</f>
        <v>0</v>
      </c>
      <c r="X23" s="110" t="str">
        <f>IF(ISNA(VLOOKUP($C23,'TT PROV MO'!$A$17:$H$999,8,FALSE))=TRUE,"0",VLOOKUP($C23,'TT PROV MO'!$A$17:$H$999,8,FALSE))</f>
        <v>0</v>
      </c>
      <c r="Y23" s="110" t="str">
        <f>IF(ISNA(VLOOKUP($C23,'TT PROV DM'!$A$17:$H$986,8,FALSE))=TRUE,"0",VLOOKUP($C23,'TT PROV DM'!$A$17:$H$986,8,FALSE))</f>
        <v>0</v>
      </c>
      <c r="Z23" s="110" t="str">
        <f>IF(ISNA(VLOOKUP($C23,'CC MSA MO'!$A$17:$H$986,8,FALSE))=TRUE,"0",VLOOKUP($C23,'CC MSA MO'!$A$17:$H$986,8,FALSE))</f>
        <v>0</v>
      </c>
      <c r="AA23" s="110" t="str">
        <f>IF(ISNA(VLOOKUP($C23,'SrNats MO'!$A$17:$H$986,8,FALSE))=TRUE,"0",VLOOKUP($C23,'SrNats MO'!$A$17:$H$986,8,FALSE))</f>
        <v>0</v>
      </c>
      <c r="AB23" s="110" t="str">
        <f>IF(ISNA(VLOOKUP($C23,'SrNats DM'!$A$17:$H$986,8,FALSE))=TRUE,"0",VLOOKUP($C23,'SrNats DM'!$A$17:$H$986,8,FALSE))</f>
        <v>0</v>
      </c>
      <c r="AC23" s="110" t="str">
        <f>IF(ISNA(VLOOKUP($C23,'JrNats MO'!$A$17:$H$986,8,FALSE))=TRUE,"0",VLOOKUP($C23,'JrNats MO'!$A$17:$H$986,8,FALSE))</f>
        <v>0</v>
      </c>
      <c r="AD23" s="110"/>
    </row>
    <row r="24" spans="1:30" ht="17" customHeight="1" x14ac:dyDescent="0.15">
      <c r="A24" s="77" t="s">
        <v>84</v>
      </c>
      <c r="B24" s="77" t="s">
        <v>79</v>
      </c>
      <c r="C24" s="78" t="s">
        <v>78</v>
      </c>
      <c r="D24" s="77"/>
      <c r="E24" s="77">
        <f t="shared" si="0"/>
        <v>19</v>
      </c>
      <c r="F24" s="19">
        <f t="shared" si="1"/>
        <v>19</v>
      </c>
      <c r="G24" s="20">
        <f t="shared" si="2"/>
        <v>190.01670068658376</v>
      </c>
      <c r="H24" s="20">
        <f t="shared" si="3"/>
        <v>138.57298644648699</v>
      </c>
      <c r="I24" s="20">
        <f t="shared" si="4"/>
        <v>133.07692307692309</v>
      </c>
      <c r="J24" s="19">
        <f t="shared" si="5"/>
        <v>461.66661020999385</v>
      </c>
      <c r="K24" s="21"/>
      <c r="L24" s="110" t="str">
        <f>IF(ISNA(VLOOKUP($C24,'Apex Canada Classic'!$A$17:$H$995,8,FALSE))=TRUE,"0",VLOOKUP($C24,'Apex Canada Classic'!$A$17:$H$995,8,FALSE))</f>
        <v>0</v>
      </c>
      <c r="M24" s="110" t="str">
        <f>IF(ISNA(VLOOKUP($C24,'FIS Apex Canada Classic'!$A$17:$H$993,8,FALSE))=TRUE,"0",VLOOKUP($C24,'FIS Apex Canada Classic'!$A$17:$H$993,8,FALSE))</f>
        <v>0</v>
      </c>
      <c r="N24" s="110" t="str">
        <f>IF(ISNA(VLOOKUP($C24,'CC Red Deer MO'!$A$17:$H$995,8,FALSE))=TRUE,"0",VLOOKUP($C24,'CC Red Deer MO'!$A$17:$H$995,8,FALSE))</f>
        <v>0</v>
      </c>
      <c r="O24" s="110">
        <v>0</v>
      </c>
      <c r="P24" s="110">
        <f>IF(ISNA(VLOOKUP($C24,'TT BVSC -1'!$A$17:$H$1000,8,FALSE))=TRUE,"0",VLOOKUP($C24,'TT BVSC -1'!$A$17:$H$1000,8,FALSE))</f>
        <v>119.03012490815577</v>
      </c>
      <c r="Q24" s="110">
        <f>IF(ISNA(VLOOKUP($C24,'TT BVSC -2'!$A$17:$H$999,8,FALSE))=TRUE,"0",VLOOKUP($C24,'TT BVSC -2'!$A$17:$H$999,8,FALSE))</f>
        <v>133.07692307692309</v>
      </c>
      <c r="R24" s="110" t="str">
        <f>IF(ISNA(VLOOKUP($C24,'NA Killington MO'!$A$17:$H$1000,8,FALSE))=TRUE,"0",VLOOKUP($C24,'NA Killington MO'!$A$17:$H$1000,8,FALSE))</f>
        <v>0</v>
      </c>
      <c r="S24" s="110" t="str">
        <f>IF(ISNA(VLOOKUP($C24,'NA Killington MO'!$A$17:$H$1000,8,FALSE))=TRUE,"0",VLOOKUP($C24,'NA Killington MO'!$A$17:$H$1000,8,FALSE))</f>
        <v>0</v>
      </c>
      <c r="T24" s="110" t="str">
        <f>IF(ISNA(VLOOKUP($C24,'NA Killington DM'!$A$17:$H$999,8,FALSE))=TRUE,"0",VLOOKUP($C24,'NA Killington DM'!$A$17:$H$999,8,FALSE))</f>
        <v>0</v>
      </c>
      <c r="U24" s="110">
        <f>IF(ISNA(VLOOKUP($C24,'TT CP -1'!$A$17:$H$1000,8,FALSE))=TRUE,"0",VLOOKUP($C24,'TT CP -1'!$A$17:$H$1000,8,FALSE))</f>
        <v>190.01670068658376</v>
      </c>
      <c r="V24" s="110">
        <f>IF(ISNA(VLOOKUP($C24,'TT CP -2'!$A$17:$H$999,8,FALSE))=TRUE,"0",VLOOKUP($C24,'TT CP -2'!$A$17:$H$999,8,FALSE))</f>
        <v>138.57298644648699</v>
      </c>
      <c r="W24" s="110" t="str">
        <f>IF(ISNA(VLOOKUP($C24,'FzFest CF'!$A$17:$H$999,8,FALSE))=TRUE,"0",VLOOKUP($C24,'FzFest CF'!$A$17:$H$999,8,FALSE))</f>
        <v>0</v>
      </c>
      <c r="X24" s="110" t="str">
        <f>IF(ISNA(VLOOKUP($C24,'TT PROV MO'!$A$17:$H$999,8,FALSE))=TRUE,"0",VLOOKUP($C24,'TT PROV MO'!$A$17:$H$999,8,FALSE))</f>
        <v>0</v>
      </c>
      <c r="Y24" s="110">
        <f>IF(ISNA(VLOOKUP($C24,'TT PROV DM'!$A$17:$H$986,8,FALSE))=TRUE,"0",VLOOKUP($C24,'TT PROV DM'!$A$17:$H$986,8,FALSE))</f>
        <v>0</v>
      </c>
      <c r="Z24" s="110" t="str">
        <f>IF(ISNA(VLOOKUP($C24,'CC MSA MO'!$A$17:$H$986,8,FALSE))=TRUE,"0",VLOOKUP($C24,'CC MSA MO'!$A$17:$H$986,8,FALSE))</f>
        <v>0</v>
      </c>
      <c r="AA24" s="110" t="str">
        <f>IF(ISNA(VLOOKUP($C24,'SrNats MO'!$A$17:$H$986,8,FALSE))=TRUE,"0",VLOOKUP($C24,'SrNats MO'!$A$17:$H$986,8,FALSE))</f>
        <v>0</v>
      </c>
      <c r="AB24" s="110" t="str">
        <f>IF(ISNA(VLOOKUP($C24,'SrNats DM'!$A$17:$H$986,8,FALSE))=TRUE,"0",VLOOKUP($C24,'SrNats DM'!$A$17:$H$986,8,FALSE))</f>
        <v>0</v>
      </c>
      <c r="AC24" s="110" t="str">
        <f>IF(ISNA(VLOOKUP($C24,'JrNats MO'!$A$17:$H$986,8,FALSE))=TRUE,"0",VLOOKUP($C24,'JrNats MO'!$A$17:$H$986,8,FALSE))</f>
        <v>0</v>
      </c>
      <c r="AD24" s="110"/>
    </row>
    <row r="25" spans="1:30" ht="17" customHeight="1" x14ac:dyDescent="0.15">
      <c r="A25" s="77" t="s">
        <v>83</v>
      </c>
      <c r="B25" s="77" t="s">
        <v>80</v>
      </c>
      <c r="C25" s="78" t="s">
        <v>93</v>
      </c>
      <c r="D25" s="77"/>
      <c r="E25" s="77">
        <f t="shared" si="0"/>
        <v>20</v>
      </c>
      <c r="F25" s="19">
        <f t="shared" si="1"/>
        <v>20</v>
      </c>
      <c r="G25" s="20">
        <f t="shared" si="2"/>
        <v>250</v>
      </c>
      <c r="H25" s="20">
        <f t="shared" si="3"/>
        <v>104.47207274076823</v>
      </c>
      <c r="I25" s="20">
        <f t="shared" si="4"/>
        <v>100.41382667964949</v>
      </c>
      <c r="J25" s="19">
        <f t="shared" si="5"/>
        <v>454.88589942041773</v>
      </c>
      <c r="K25" s="21"/>
      <c r="L25" s="110" t="str">
        <f>IF(ISNA(VLOOKUP($C25,'Apex Canada Classic'!$A$17:$H$995,8,FALSE))=TRUE,"0",VLOOKUP($C25,'Apex Canada Classic'!$A$17:$H$995,8,FALSE))</f>
        <v>0</v>
      </c>
      <c r="M25" s="110" t="str">
        <f>IF(ISNA(VLOOKUP($C25,'FIS Apex Canada Classic'!$A$17:$H$993,8,FALSE))=TRUE,"0",VLOOKUP($C25,'FIS Apex Canada Classic'!$A$17:$H$993,8,FALSE))</f>
        <v>0</v>
      </c>
      <c r="N25" s="110" t="str">
        <f>IF(ISNA(VLOOKUP($C25,'CC Red Deer MO'!$A$17:$H$995,8,FALSE))=TRUE,"0",VLOOKUP($C25,'CC Red Deer MO'!$A$17:$H$995,8,FALSE))</f>
        <v>0</v>
      </c>
      <c r="O25" s="110" t="str">
        <f>IF(ISNA(VLOOKUP($C25,'CC Red Deer DM'!$A$17:$H$995,8,FALSE))=TRUE,"0",VLOOKUP($C25,'CC Red Deer DM'!$A$17:$H$995,8,FALSE))</f>
        <v>0</v>
      </c>
      <c r="P25" s="110">
        <v>0</v>
      </c>
      <c r="Q25" s="110" t="str">
        <f>IF(ISNA(VLOOKUP($C25,'TT BVSC -2'!$A$17:$H$999,8,FALSE))=TRUE,"0",VLOOKUP($C25,'TT BVSC -2'!$A$17:$H$999,8,FALSE))</f>
        <v>0</v>
      </c>
      <c r="R25" s="110" t="str">
        <f>IF(ISNA(VLOOKUP($C25,'NA Killington MO'!$A$17:$H$1000,8,FALSE))=TRUE,"0",VLOOKUP($C25,'NA Killington MO'!$A$17:$H$1000,8,FALSE))</f>
        <v>0</v>
      </c>
      <c r="S25" s="110" t="str">
        <f>IF(ISNA(VLOOKUP($C25,'NA Killington MO'!$A$17:$H$1000,8,FALSE))=TRUE,"0",VLOOKUP($C25,'NA Killington MO'!$A$17:$H$1000,8,FALSE))</f>
        <v>0</v>
      </c>
      <c r="T25" s="110" t="str">
        <f>IF(ISNA(VLOOKUP($C25,'NA Killington DM'!$A$17:$H$999,8,FALSE))=TRUE,"0",VLOOKUP($C25,'NA Killington DM'!$A$17:$H$999,8,FALSE))</f>
        <v>0</v>
      </c>
      <c r="U25" s="110">
        <f>IF(ISNA(VLOOKUP($C25,'TT CP -1'!$A$17:$H$1000,8,FALSE))=TRUE,"0",VLOOKUP($C25,'TT CP -1'!$A$17:$H$1000,8,FALSE))</f>
        <v>104.47207274076823</v>
      </c>
      <c r="V25" s="110">
        <f>IF(ISNA(VLOOKUP($C25,'TT CP -2'!$A$17:$H$999,8,FALSE))=TRUE,"0",VLOOKUP($C25,'TT CP -2'!$A$17:$H$999,8,FALSE))</f>
        <v>0</v>
      </c>
      <c r="W25" s="110" t="str">
        <f>IF(ISNA(VLOOKUP($C25,'FzFest CF'!$A$17:$H$999,8,FALSE))=TRUE,"0",VLOOKUP($C25,'FzFest CF'!$A$17:$H$999,8,FALSE))</f>
        <v>0</v>
      </c>
      <c r="X25" s="110">
        <f>IF(ISNA(VLOOKUP($C25,'TT PROV MO'!$A$17:$H$999,8,FALSE))=TRUE,"0",VLOOKUP($C25,'TT PROV MO'!$A$17:$H$999,8,FALSE))</f>
        <v>100.41382667964949</v>
      </c>
      <c r="Y25" s="110">
        <f>IF(ISNA(VLOOKUP($C25,'TT PROV DM'!$A$17:$H$986,8,FALSE))=TRUE,"0",VLOOKUP($C25,'TT PROV DM'!$A$17:$H$986,8,FALSE))</f>
        <v>250</v>
      </c>
      <c r="Z25" s="110" t="str">
        <f>IF(ISNA(VLOOKUP($C25,'CC MSA MO'!$A$17:$H$986,8,FALSE))=TRUE,"0",VLOOKUP($C25,'CC MSA MO'!$A$17:$H$986,8,FALSE))</f>
        <v>0</v>
      </c>
      <c r="AA25" s="110" t="str">
        <f>IF(ISNA(VLOOKUP($C25,'SrNats MO'!$A$17:$H$986,8,FALSE))=TRUE,"0",VLOOKUP($C25,'SrNats MO'!$A$17:$H$986,8,FALSE))</f>
        <v>0</v>
      </c>
      <c r="AB25" s="110" t="str">
        <f>IF(ISNA(VLOOKUP($C25,'SrNats DM'!$A$17:$H$986,8,FALSE))=TRUE,"0",VLOOKUP($C25,'SrNats DM'!$A$17:$H$986,8,FALSE))</f>
        <v>0</v>
      </c>
      <c r="AC25" s="110" t="str">
        <f>IF(ISNA(VLOOKUP($C25,'JrNats MO'!$A$17:$H$986,8,FALSE))=TRUE,"0",VLOOKUP($C25,'JrNats MO'!$A$17:$H$986,8,FALSE))</f>
        <v>0</v>
      </c>
      <c r="AD25" s="110"/>
    </row>
    <row r="26" spans="1:30" ht="17" customHeight="1" x14ac:dyDescent="0.15">
      <c r="A26" s="77" t="s">
        <v>83</v>
      </c>
      <c r="B26" s="77" t="s">
        <v>79</v>
      </c>
      <c r="C26" s="78" t="s">
        <v>94</v>
      </c>
      <c r="D26" s="77"/>
      <c r="E26" s="77">
        <f t="shared" si="0"/>
        <v>21</v>
      </c>
      <c r="F26" s="19">
        <f t="shared" si="1"/>
        <v>21</v>
      </c>
      <c r="G26" s="20">
        <f t="shared" si="2"/>
        <v>255</v>
      </c>
      <c r="H26" s="20">
        <f t="shared" si="3"/>
        <v>100</v>
      </c>
      <c r="I26" s="20">
        <f t="shared" si="4"/>
        <v>95.236936059720875</v>
      </c>
      <c r="J26" s="19">
        <f t="shared" si="5"/>
        <v>450.23693605972085</v>
      </c>
      <c r="K26" s="21"/>
      <c r="L26" s="110" t="str">
        <f>IF(ISNA(VLOOKUP($C26,'Apex Canada Classic'!$A$17:$H$995,8,FALSE))=TRUE,"0",VLOOKUP($C26,'Apex Canada Classic'!$A$17:$H$995,8,FALSE))</f>
        <v>0</v>
      </c>
      <c r="M26" s="110" t="str">
        <f>IF(ISNA(VLOOKUP($C26,'FIS Apex Canada Classic'!$A$17:$H$993,8,FALSE))=TRUE,"0",VLOOKUP($C26,'FIS Apex Canada Classic'!$A$17:$H$993,8,FALSE))</f>
        <v>0</v>
      </c>
      <c r="N26" s="110" t="str">
        <f>IF(ISNA(VLOOKUP($C26,'CC Red Deer MO'!$A$17:$H$995,8,FALSE))=TRUE,"0",VLOOKUP($C26,'CC Red Deer MO'!$A$17:$H$995,8,FALSE))</f>
        <v>0</v>
      </c>
      <c r="O26" s="110" t="str">
        <f>IF(ISNA(VLOOKUP($C26,'CC Red Deer DM'!$A$17:$H$995,8,FALSE))=TRUE,"0",VLOOKUP($C26,'CC Red Deer DM'!$A$17:$H$995,8,FALSE))</f>
        <v>0</v>
      </c>
      <c r="P26" s="110">
        <v>0</v>
      </c>
      <c r="Q26" s="110">
        <v>0</v>
      </c>
      <c r="R26" s="110" t="str">
        <f>IF(ISNA(VLOOKUP($C26,'NA Killington MO'!$A$17:$H$1000,8,FALSE))=TRUE,"0",VLOOKUP($C26,'NA Killington MO'!$A$17:$H$1000,8,FALSE))</f>
        <v>0</v>
      </c>
      <c r="S26" s="110" t="str">
        <f>IF(ISNA(VLOOKUP($C26,'NA Killington MO'!$A$17:$H$1000,8,FALSE))=TRUE,"0",VLOOKUP($C26,'NA Killington MO'!$A$17:$H$1000,8,FALSE))</f>
        <v>0</v>
      </c>
      <c r="T26" s="110" t="str">
        <f>IF(ISNA(VLOOKUP($C26,'NA Killington DM'!$A$17:$H$999,8,FALSE))=TRUE,"0",VLOOKUP($C26,'NA Killington DM'!$A$17:$H$999,8,FALSE))</f>
        <v>0</v>
      </c>
      <c r="U26" s="110">
        <f>IF(ISNA(VLOOKUP($C26,'TT CP -1'!$A$17:$H$1000,8,FALSE))=TRUE,"0",VLOOKUP($C26,'TT CP -1'!$A$17:$H$1000,8,FALSE))</f>
        <v>100</v>
      </c>
      <c r="V26" s="110" t="str">
        <f>IF(ISNA(VLOOKUP($C26,'TT CP -2'!$A$17:$H$999,8,FALSE))=TRUE,"0",VLOOKUP($C26,'TT CP -2'!$A$17:$H$999,8,FALSE))</f>
        <v>0</v>
      </c>
      <c r="W26" s="110" t="str">
        <f>IF(ISNA(VLOOKUP($C26,'FzFest CF'!$A$17:$H$999,8,FALSE))=TRUE,"0",VLOOKUP($C26,'FzFest CF'!$A$17:$H$999,8,FALSE))</f>
        <v>0</v>
      </c>
      <c r="X26" s="110">
        <f>IF(ISNA(VLOOKUP($C26,'TT PROV MO'!$A$17:$H$999,8,FALSE))=TRUE,"0",VLOOKUP($C26,'TT PROV MO'!$A$17:$H$999,8,FALSE))</f>
        <v>95.236936059720875</v>
      </c>
      <c r="Y26" s="110">
        <f>IF(ISNA(VLOOKUP($C26,'TT PROV DM'!$A$17:$H$986,8,FALSE))=TRUE,"0",VLOOKUP($C26,'TT PROV DM'!$A$17:$H$986,8,FALSE))</f>
        <v>255</v>
      </c>
      <c r="Z26" s="110" t="str">
        <f>IF(ISNA(VLOOKUP($C26,'CC MSA MO'!$A$17:$H$986,8,FALSE))=TRUE,"0",VLOOKUP($C26,'CC MSA MO'!$A$17:$H$986,8,FALSE))</f>
        <v>0</v>
      </c>
      <c r="AA26" s="110" t="str">
        <f>IF(ISNA(VLOOKUP($C26,'SrNats MO'!$A$17:$H$986,8,FALSE))=TRUE,"0",VLOOKUP($C26,'SrNats MO'!$A$17:$H$986,8,FALSE))</f>
        <v>0</v>
      </c>
      <c r="AB26" s="110" t="str">
        <f>IF(ISNA(VLOOKUP($C26,'SrNats DM'!$A$17:$H$986,8,FALSE))=TRUE,"0",VLOOKUP($C26,'SrNats DM'!$A$17:$H$986,8,FALSE))</f>
        <v>0</v>
      </c>
      <c r="AC26" s="110" t="str">
        <f>IF(ISNA(VLOOKUP($C26,'JrNats MO'!$A$17:$H$986,8,FALSE))=TRUE,"0",VLOOKUP($C26,'JrNats MO'!$A$17:$H$986,8,FALSE))</f>
        <v>0</v>
      </c>
      <c r="AD26" s="110"/>
    </row>
    <row r="27" spans="1:30" ht="17" customHeight="1" x14ac:dyDescent="0.15">
      <c r="A27" s="77" t="s">
        <v>83</v>
      </c>
      <c r="B27" s="77" t="s">
        <v>80</v>
      </c>
      <c r="C27" s="78" t="s">
        <v>95</v>
      </c>
      <c r="D27" s="77"/>
      <c r="E27" s="77">
        <f t="shared" si="0"/>
        <v>22</v>
      </c>
      <c r="F27" s="19">
        <f t="shared" si="1"/>
        <v>22</v>
      </c>
      <c r="G27" s="20">
        <f t="shared" si="2"/>
        <v>114.24862057773453</v>
      </c>
      <c r="H27" s="20">
        <f t="shared" si="3"/>
        <v>100</v>
      </c>
      <c r="I27" s="20">
        <f t="shared" si="4"/>
        <v>8.1009503037856359</v>
      </c>
      <c r="J27" s="19">
        <f t="shared" si="5"/>
        <v>222.34957088152015</v>
      </c>
      <c r="K27" s="21"/>
      <c r="L27" s="110" t="str">
        <f>IF(ISNA(VLOOKUP($C27,'Apex Canada Classic'!$A$17:$H$995,8,FALSE))=TRUE,"0",VLOOKUP($C27,'Apex Canada Classic'!$A$17:$H$995,8,FALSE))</f>
        <v>0</v>
      </c>
      <c r="M27" s="110" t="str">
        <f>IF(ISNA(VLOOKUP($C27,'FIS Apex Canada Classic'!$A$17:$H$993,8,FALSE))=TRUE,"0",VLOOKUP($C27,'FIS Apex Canada Classic'!$A$17:$H$993,8,FALSE))</f>
        <v>0</v>
      </c>
      <c r="N27" s="110" t="str">
        <f>IF(ISNA(VLOOKUP($C27,'CC Red Deer MO'!$A$17:$H$995,8,FALSE))=TRUE,"0",VLOOKUP($C27,'CC Red Deer MO'!$A$17:$H$995,8,FALSE))</f>
        <v>0</v>
      </c>
      <c r="O27" s="110" t="str">
        <f>IF(ISNA(VLOOKUP($C27,'CC Red Deer DM'!$A$17:$H$995,8,FALSE))=TRUE,"0",VLOOKUP($C27,'CC Red Deer DM'!$A$17:$H$995,8,FALSE))</f>
        <v>0</v>
      </c>
      <c r="P27" s="110">
        <v>0</v>
      </c>
      <c r="Q27" s="110" t="str">
        <f>IF(ISNA(VLOOKUP($C27,'TT BVSC -2'!$A$17:$H$999,8,FALSE))=TRUE,"0",VLOOKUP($C27,'TT BVSC -2'!$A$17:$H$999,8,FALSE))</f>
        <v>0</v>
      </c>
      <c r="R27" s="110" t="str">
        <f>IF(ISNA(VLOOKUP($C27,'NA Killington MO'!$A$17:$H$1000,8,FALSE))=TRUE,"0",VLOOKUP($C27,'NA Killington MO'!$A$17:$H$1000,8,FALSE))</f>
        <v>0</v>
      </c>
      <c r="S27" s="110" t="str">
        <f>IF(ISNA(VLOOKUP($C27,'NA Killington MO'!$A$17:$H$1000,8,FALSE))=TRUE,"0",VLOOKUP($C27,'NA Killington MO'!$A$17:$H$1000,8,FALSE))</f>
        <v>0</v>
      </c>
      <c r="T27" s="110" t="str">
        <f>IF(ISNA(VLOOKUP($C27,'NA Killington DM'!$A$17:$H$999,8,FALSE))=TRUE,"0",VLOOKUP($C27,'NA Killington DM'!$A$17:$H$999,8,FALSE))</f>
        <v>0</v>
      </c>
      <c r="U27" s="110">
        <f>IF(ISNA(VLOOKUP($C27,'TT CP -1'!$A$17:$H$1000,8,FALSE))=TRUE,"0",VLOOKUP($C27,'TT CP -1'!$A$17:$H$1000,8,FALSE))</f>
        <v>100</v>
      </c>
      <c r="V27" s="110">
        <f>IF(ISNA(VLOOKUP($C27,'TT CP -2'!$A$17:$H$999,8,FALSE))=TRUE,"0",VLOOKUP($C27,'TT CP -2'!$A$17:$H$999,8,FALSE))</f>
        <v>8.1009503037856359</v>
      </c>
      <c r="W27" s="110" t="str">
        <f>IF(ISNA(VLOOKUP($C27,'FzFest CF'!$A$17:$H$999,8,FALSE))=TRUE,"0",VLOOKUP($C27,'FzFest CF'!$A$17:$H$999,8,FALSE))</f>
        <v>0</v>
      </c>
      <c r="X27" s="110">
        <f>IF(ISNA(VLOOKUP($C27,'TT PROV MO'!$A$17:$H$999,8,FALSE))=TRUE,"0",VLOOKUP($C27,'TT PROV MO'!$A$17:$H$999,8,FALSE))</f>
        <v>114.24862057773453</v>
      </c>
      <c r="Y27" s="110" t="str">
        <f>IF(ISNA(VLOOKUP($C27,'TT PROV DM'!$A$17:$H$986,8,FALSE))=TRUE,"0",VLOOKUP($C27,'TT PROV DM'!$A$17:$H$986,8,FALSE))</f>
        <v>0</v>
      </c>
      <c r="Z27" s="110" t="str">
        <f>IF(ISNA(VLOOKUP($C27,'CC MSA MO'!$A$17:$H$986,8,FALSE))=TRUE,"0",VLOOKUP($C27,'CC MSA MO'!$A$17:$H$986,8,FALSE))</f>
        <v>0</v>
      </c>
      <c r="AA27" s="110" t="str">
        <f>IF(ISNA(VLOOKUP($C27,'SrNats MO'!$A$17:$H$986,8,FALSE))=TRUE,"0",VLOOKUP($C27,'SrNats MO'!$A$17:$H$986,8,FALSE))</f>
        <v>0</v>
      </c>
      <c r="AB27" s="110" t="str">
        <f>IF(ISNA(VLOOKUP($C27,'SrNats DM'!$A$17:$H$986,8,FALSE))=TRUE,"0",VLOOKUP($C27,'SrNats DM'!$A$17:$H$986,8,FALSE))</f>
        <v>0</v>
      </c>
      <c r="AC27" s="110" t="str">
        <f>IF(ISNA(VLOOKUP($C27,'JrNats MO'!$A$17:$H$986,8,FALSE))=TRUE,"0",VLOOKUP($C27,'JrNats MO'!$A$17:$H$986,8,FALSE))</f>
        <v>0</v>
      </c>
      <c r="AD27" s="110"/>
    </row>
    <row r="28" spans="1:30" ht="17" customHeight="1" x14ac:dyDescent="0.15">
      <c r="A28" s="77" t="s">
        <v>112</v>
      </c>
      <c r="B28" s="77" t="s">
        <v>81</v>
      </c>
      <c r="C28" s="78" t="s">
        <v>110</v>
      </c>
      <c r="D28" s="77"/>
      <c r="E28" s="77">
        <f t="shared" si="0"/>
        <v>23</v>
      </c>
      <c r="F28" s="19">
        <f t="shared" si="1"/>
        <v>23</v>
      </c>
      <c r="G28" s="20">
        <f t="shared" si="2"/>
        <v>100</v>
      </c>
      <c r="H28" s="20">
        <f t="shared" si="3"/>
        <v>0</v>
      </c>
      <c r="I28" s="20">
        <f t="shared" si="4"/>
        <v>0</v>
      </c>
      <c r="J28" s="19">
        <f t="shared" si="5"/>
        <v>100</v>
      </c>
      <c r="K28" s="21"/>
      <c r="L28" s="110" t="str">
        <f>IF(ISNA(VLOOKUP($C28,'Apex Canada Classic'!$A$17:$H$995,8,FALSE))=TRUE,"0",VLOOKUP($C28,'Apex Canada Classic'!$A$17:$H$995,8,FALSE))</f>
        <v>0</v>
      </c>
      <c r="M28" s="110" t="str">
        <f>IF(ISNA(VLOOKUP($C28,'FIS Apex Canada Classic'!$A$17:$H$993,8,FALSE))=TRUE,"0",VLOOKUP($C28,'FIS Apex Canada Classic'!$A$17:$H$993,8,FALSE))</f>
        <v>0</v>
      </c>
      <c r="N28" s="110" t="str">
        <f>IF(ISNA(VLOOKUP($C28,'CC Red Deer MO'!$A$17:$H$995,8,FALSE))=TRUE,"0",VLOOKUP($C28,'CC Red Deer MO'!$A$17:$H$995,8,FALSE))</f>
        <v>0</v>
      </c>
      <c r="O28" s="110" t="str">
        <f>IF(ISNA(VLOOKUP($C28,'CC Red Deer DM'!$A$17:$H$995,8,FALSE))=TRUE,"0",VLOOKUP($C28,'CC Red Deer DM'!$A$17:$H$995,8,FALSE))</f>
        <v>0</v>
      </c>
      <c r="P28" s="110">
        <v>0</v>
      </c>
      <c r="Q28" s="110">
        <v>0</v>
      </c>
      <c r="R28" s="110" t="str">
        <f>IF(ISNA(VLOOKUP($C28,'NA Killington MO'!$A$17:$H$1000,8,FALSE))=TRUE,"0",VLOOKUP($C28,'NA Killington MO'!$A$17:$H$1000,8,FALSE))</f>
        <v>0</v>
      </c>
      <c r="S28" s="110" t="str">
        <f>IF(ISNA(VLOOKUP($C28,'NA Killington MO'!$A$17:$H$1000,8,FALSE))=TRUE,"0",VLOOKUP($C28,'NA Killington MO'!$A$17:$H$1000,8,FALSE))</f>
        <v>0</v>
      </c>
      <c r="T28" s="110" t="str">
        <f>IF(ISNA(VLOOKUP($C28,'NA Killington DM'!$A$17:$H$999,8,FALSE))=TRUE,"0",VLOOKUP($C28,'NA Killington DM'!$A$17:$H$999,8,FALSE))</f>
        <v>0</v>
      </c>
      <c r="U28" s="110" t="str">
        <f>IF(ISNA(VLOOKUP($C28,'TT CP -1'!$A$17:$H$1000,8,FALSE))=TRUE,"0",VLOOKUP($C28,'TT CP -1'!$A$17:$H$1000,8,FALSE))</f>
        <v>0</v>
      </c>
      <c r="V28" s="110" t="str">
        <f>IF(ISNA(VLOOKUP($C28,'TT CP -2'!$A$17:$H$999,8,FALSE))=TRUE,"0",VLOOKUP($C28,'TT CP -2'!$A$17:$H$999,8,FALSE))</f>
        <v>0</v>
      </c>
      <c r="W28" s="110">
        <f>IF(ISNA(VLOOKUP($C28,'FzFest CF'!$A$17:$H$999,8,FALSE))=TRUE,"0",VLOOKUP($C28,'FzFest CF'!$A$17:$H$999,8,FALSE))</f>
        <v>100</v>
      </c>
      <c r="X28" s="110" t="str">
        <f>IF(ISNA(VLOOKUP($C28,'TT PROV MO'!$A$17:$H$999,8,FALSE))=TRUE,"0",VLOOKUP($C28,'TT PROV MO'!$A$17:$H$999,8,FALSE))</f>
        <v>0</v>
      </c>
      <c r="Y28" s="110" t="str">
        <f>IF(ISNA(VLOOKUP($C28,'TT PROV DM'!$A$17:$H$986,8,FALSE))=TRUE,"0",VLOOKUP($C28,'TT PROV DM'!$A$17:$H$986,8,FALSE))</f>
        <v>0</v>
      </c>
      <c r="Z28" s="110" t="str">
        <f>IF(ISNA(VLOOKUP($C28,'CC MSA MO'!$A$17:$H$986,8,FALSE))=TRUE,"0",VLOOKUP($C28,'CC MSA MO'!$A$17:$H$986,8,FALSE))</f>
        <v>0</v>
      </c>
      <c r="AA28" s="110" t="str">
        <f>IF(ISNA(VLOOKUP($C28,'SrNats MO'!$A$17:$H$986,8,FALSE))=TRUE,"0",VLOOKUP($C28,'SrNats MO'!$A$17:$H$986,8,FALSE))</f>
        <v>0</v>
      </c>
      <c r="AB28" s="110" t="str">
        <f>IF(ISNA(VLOOKUP($C28,'SrNats DM'!$A$17:$H$986,8,FALSE))=TRUE,"0",VLOOKUP($C28,'SrNats DM'!$A$17:$H$986,8,FALSE))</f>
        <v>0</v>
      </c>
      <c r="AC28" s="110" t="str">
        <f>IF(ISNA(VLOOKUP($C28,'JrNats MO'!$A$17:$H$986,8,FALSE))=TRUE,"0",VLOOKUP($C28,'JrNats MO'!$A$17:$H$986,8,FALSE))</f>
        <v>0</v>
      </c>
      <c r="AD28" s="110"/>
    </row>
    <row r="29" spans="1:30" ht="17" customHeight="1" x14ac:dyDescent="0.15">
      <c r="A29" s="77" t="s">
        <v>112</v>
      </c>
      <c r="B29" s="77" t="s">
        <v>79</v>
      </c>
      <c r="C29" s="78" t="s">
        <v>111</v>
      </c>
      <c r="D29" s="77"/>
      <c r="E29" s="77">
        <f t="shared" si="0"/>
        <v>23</v>
      </c>
      <c r="F29" s="19">
        <f t="shared" si="1"/>
        <v>23</v>
      </c>
      <c r="G29" s="20">
        <f t="shared" si="2"/>
        <v>100</v>
      </c>
      <c r="H29" s="20">
        <f t="shared" si="3"/>
        <v>0</v>
      </c>
      <c r="I29" s="20">
        <f t="shared" si="4"/>
        <v>0</v>
      </c>
      <c r="J29" s="19">
        <f t="shared" si="5"/>
        <v>100</v>
      </c>
      <c r="K29" s="21"/>
      <c r="L29" s="110" t="str">
        <f>IF(ISNA(VLOOKUP($C29,'Apex Canada Classic'!$A$17:$H$995,8,FALSE))=TRUE,"0",VLOOKUP($C29,'Apex Canada Classic'!$A$17:$H$995,8,FALSE))</f>
        <v>0</v>
      </c>
      <c r="M29" s="110" t="str">
        <f>IF(ISNA(VLOOKUP($C29,'FIS Apex Canada Classic'!$A$17:$H$993,8,FALSE))=TRUE,"0",VLOOKUP($C29,'FIS Apex Canada Classic'!$A$17:$H$993,8,FALSE))</f>
        <v>0</v>
      </c>
      <c r="N29" s="110" t="str">
        <f>IF(ISNA(VLOOKUP($C29,'CC Red Deer MO'!$A$17:$H$995,8,FALSE))=TRUE,"0",VLOOKUP($C29,'CC Red Deer MO'!$A$17:$H$995,8,FALSE))</f>
        <v>0</v>
      </c>
      <c r="O29" s="110" t="str">
        <f>IF(ISNA(VLOOKUP($C29,'CC Red Deer DM'!$A$17:$H$995,8,FALSE))=TRUE,"0",VLOOKUP($C29,'CC Red Deer DM'!$A$17:$H$995,8,FALSE))</f>
        <v>0</v>
      </c>
      <c r="P29" s="110">
        <v>0</v>
      </c>
      <c r="Q29" s="110">
        <v>0</v>
      </c>
      <c r="R29" s="110" t="str">
        <f>IF(ISNA(VLOOKUP($C29,'NA Killington MO'!$A$17:$H$1000,8,FALSE))=TRUE,"0",VLOOKUP($C29,'NA Killington MO'!$A$17:$H$1000,8,FALSE))</f>
        <v>0</v>
      </c>
      <c r="S29" s="110" t="str">
        <f>IF(ISNA(VLOOKUP($C29,'NA Killington MO'!$A$17:$H$1000,8,FALSE))=TRUE,"0",VLOOKUP($C29,'NA Killington MO'!$A$17:$H$1000,8,FALSE))</f>
        <v>0</v>
      </c>
      <c r="T29" s="110" t="str">
        <f>IF(ISNA(VLOOKUP($C29,'NA Killington DM'!$A$17:$H$999,8,FALSE))=TRUE,"0",VLOOKUP($C29,'NA Killington DM'!$A$17:$H$999,8,FALSE))</f>
        <v>0</v>
      </c>
      <c r="U29" s="110" t="str">
        <f>IF(ISNA(VLOOKUP($C29,'TT CP -1'!$A$17:$H$1000,8,FALSE))=TRUE,"0",VLOOKUP($C29,'TT CP -1'!$A$17:$H$1000,8,FALSE))</f>
        <v>0</v>
      </c>
      <c r="V29" s="110" t="str">
        <f>IF(ISNA(VLOOKUP($C29,'TT CP -2'!$A$17:$H$999,8,FALSE))=TRUE,"0",VLOOKUP($C29,'TT CP -2'!$A$17:$H$999,8,FALSE))</f>
        <v>0</v>
      </c>
      <c r="W29" s="110">
        <f>IF(ISNA(VLOOKUP($C29,'FzFest CF'!$A$17:$H$999,8,FALSE))=TRUE,"0",VLOOKUP($C29,'FzFest CF'!$A$17:$H$999,8,FALSE))</f>
        <v>100</v>
      </c>
      <c r="X29" s="110" t="str">
        <f>IF(ISNA(VLOOKUP($C29,'TT PROV MO'!$A$17:$H$999,8,FALSE))=TRUE,"0",VLOOKUP($C29,'TT PROV MO'!$A$17:$H$999,8,FALSE))</f>
        <v>0</v>
      </c>
      <c r="Y29" s="110" t="str">
        <f>IF(ISNA(VLOOKUP($C29,'TT PROV DM'!$A$17:$H$986,8,FALSE))=TRUE,"0",VLOOKUP($C29,'TT PROV DM'!$A$17:$H$986,8,FALSE))</f>
        <v>0</v>
      </c>
      <c r="Z29" s="110" t="str">
        <f>IF(ISNA(VLOOKUP($C29,'CC MSA MO'!$A$17:$H$986,8,FALSE))=TRUE,"0",VLOOKUP($C29,'CC MSA MO'!$A$17:$H$986,8,FALSE))</f>
        <v>0</v>
      </c>
      <c r="AA29" s="110" t="str">
        <f>IF(ISNA(VLOOKUP($C29,'SrNats MO'!$A$17:$H$986,8,FALSE))=TRUE,"0",VLOOKUP($C29,'SrNats MO'!$A$17:$H$986,8,FALSE))</f>
        <v>0</v>
      </c>
      <c r="AB29" s="110" t="str">
        <f>IF(ISNA(VLOOKUP($C29,'SrNats DM'!$A$17:$H$986,8,FALSE))=TRUE,"0",VLOOKUP($C29,'SrNats DM'!$A$17:$H$986,8,FALSE))</f>
        <v>0</v>
      </c>
      <c r="AC29" s="110" t="str">
        <f>IF(ISNA(VLOOKUP($C29,'JrNats MO'!$A$17:$H$986,8,FALSE))=TRUE,"0",VLOOKUP($C29,'JrNats MO'!$A$17:$H$986,8,FALSE))</f>
        <v>0</v>
      </c>
      <c r="AD29" s="110"/>
    </row>
    <row r="30" spans="1:30" ht="17" customHeight="1" x14ac:dyDescent="0.15">
      <c r="A30" s="77" t="s">
        <v>112</v>
      </c>
      <c r="B30" s="77" t="s">
        <v>79</v>
      </c>
      <c r="C30" s="78" t="s">
        <v>114</v>
      </c>
      <c r="D30" s="77"/>
      <c r="E30" s="77">
        <f t="shared" si="0"/>
        <v>23</v>
      </c>
      <c r="F30" s="19">
        <f t="shared" si="1"/>
        <v>23</v>
      </c>
      <c r="G30" s="20">
        <f t="shared" si="2"/>
        <v>100</v>
      </c>
      <c r="H30" s="20">
        <f t="shared" si="3"/>
        <v>0</v>
      </c>
      <c r="I30" s="20">
        <f t="shared" si="4"/>
        <v>0</v>
      </c>
      <c r="J30" s="19">
        <f t="shared" si="5"/>
        <v>100</v>
      </c>
      <c r="K30" s="21"/>
      <c r="L30" s="110" t="str">
        <f>IF(ISNA(VLOOKUP($C30,'Apex Canada Classic'!$A$17:$H$995,8,FALSE))=TRUE,"0",VLOOKUP($C30,'Apex Canada Classic'!$A$17:$H$995,8,FALSE))</f>
        <v>0</v>
      </c>
      <c r="M30" s="110" t="str">
        <f>IF(ISNA(VLOOKUP($C30,'FIS Apex Canada Classic'!$A$17:$H$993,8,FALSE))=TRUE,"0",VLOOKUP($C30,'FIS Apex Canada Classic'!$A$17:$H$993,8,FALSE))</f>
        <v>0</v>
      </c>
      <c r="N30" s="110" t="str">
        <f>IF(ISNA(VLOOKUP($C30,'CC Red Deer MO'!$A$17:$H$995,8,FALSE))=TRUE,"0",VLOOKUP($C30,'CC Red Deer MO'!$A$17:$H$995,8,FALSE))</f>
        <v>0</v>
      </c>
      <c r="O30" s="110" t="str">
        <f>IF(ISNA(VLOOKUP($C30,'CC Red Deer DM'!$A$17:$H$995,8,FALSE))=TRUE,"0",VLOOKUP($C30,'CC Red Deer DM'!$A$17:$H$995,8,FALSE))</f>
        <v>0</v>
      </c>
      <c r="P30" s="110">
        <v>0</v>
      </c>
      <c r="Q30" s="110">
        <v>0</v>
      </c>
      <c r="R30" s="110" t="str">
        <f>IF(ISNA(VLOOKUP($C30,'NA Killington MO'!$A$17:$H$1000,8,FALSE))=TRUE,"0",VLOOKUP($C30,'NA Killington MO'!$A$17:$H$1000,8,FALSE))</f>
        <v>0</v>
      </c>
      <c r="S30" s="110" t="str">
        <f>IF(ISNA(VLOOKUP($C30,'NA Killington MO'!$A$17:$H$1000,8,FALSE))=TRUE,"0",VLOOKUP($C30,'NA Killington MO'!$A$17:$H$1000,8,FALSE))</f>
        <v>0</v>
      </c>
      <c r="T30" s="110" t="str">
        <f>IF(ISNA(VLOOKUP($C30,'NA Killington DM'!$A$17:$H$999,8,FALSE))=TRUE,"0",VLOOKUP($C30,'NA Killington DM'!$A$17:$H$999,8,FALSE))</f>
        <v>0</v>
      </c>
      <c r="U30" s="110" t="str">
        <f>IF(ISNA(VLOOKUP($C30,'TT CP -1'!$A$17:$H$1000,8,FALSE))=TRUE,"0",VLOOKUP($C30,'TT CP -1'!$A$17:$H$1000,8,FALSE))</f>
        <v>0</v>
      </c>
      <c r="V30" s="110" t="str">
        <f>IF(ISNA(VLOOKUP($C30,'TT CP -2'!$A$17:$H$999,8,FALSE))=TRUE,"0",VLOOKUP($C30,'TT CP -2'!$A$17:$H$999,8,FALSE))</f>
        <v>0</v>
      </c>
      <c r="W30" s="110">
        <f>IF(ISNA(VLOOKUP($C30,'FzFest CF'!$A$17:$H$999,8,FALSE))=TRUE,"0",VLOOKUP($C30,'FzFest CF'!$A$17:$H$999,8,FALSE))</f>
        <v>100</v>
      </c>
      <c r="X30" s="110" t="str">
        <f>IF(ISNA(VLOOKUP($C30,'TT PROV MO'!$A$17:$H$999,8,FALSE))=TRUE,"0",VLOOKUP($C30,'TT PROV MO'!$A$17:$H$999,8,FALSE))</f>
        <v>0</v>
      </c>
      <c r="Y30" s="110" t="str">
        <f>IF(ISNA(VLOOKUP($C30,'TT PROV DM'!$A$17:$H$986,8,FALSE))=TRUE,"0",VLOOKUP($C30,'TT PROV DM'!$A$17:$H$986,8,FALSE))</f>
        <v>0</v>
      </c>
      <c r="Z30" s="110" t="str">
        <f>IF(ISNA(VLOOKUP($C30,'CC MSA MO'!$A$17:$H$986,8,FALSE))=TRUE,"0",VLOOKUP($C30,'CC MSA MO'!$A$17:$H$986,8,FALSE))</f>
        <v>0</v>
      </c>
      <c r="AA30" s="110" t="str">
        <f>IF(ISNA(VLOOKUP($C30,'SrNats MO'!$A$17:$H$986,8,FALSE))=TRUE,"0",VLOOKUP($C30,'SrNats MO'!$A$17:$H$986,8,FALSE))</f>
        <v>0</v>
      </c>
      <c r="AB30" s="110" t="str">
        <f>IF(ISNA(VLOOKUP($C30,'SrNats DM'!$A$17:$H$986,8,FALSE))=TRUE,"0",VLOOKUP($C30,'SrNats DM'!$A$17:$H$986,8,FALSE))</f>
        <v>0</v>
      </c>
      <c r="AC30" s="110" t="str">
        <f>IF(ISNA(VLOOKUP($C30,'JrNats MO'!$A$17:$H$986,8,FALSE))=TRUE,"0",VLOOKUP($C30,'JrNats MO'!$A$17:$H$986,8,FALSE))</f>
        <v>0</v>
      </c>
      <c r="AD30" s="110"/>
    </row>
    <row r="31" spans="1:30" ht="20" customHeight="1" x14ac:dyDescent="0.15">
      <c r="E31">
        <v>25</v>
      </c>
    </row>
  </sheetData>
  <sortState xmlns:xlrd2="http://schemas.microsoft.com/office/spreadsheetml/2017/richdata2" ref="A6:AD30">
    <sortCondition ref="E6:E30"/>
  </sortState>
  <mergeCells count="1">
    <mergeCell ref="F3:J3"/>
  </mergeCells>
  <phoneticPr fontId="1"/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4AAB-174C-4343-8C6F-92A3F106F3FE}">
  <dimension ref="A1:J22"/>
  <sheetViews>
    <sheetView workbookViewId="0">
      <selection activeCell="I17" sqref="I17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100"/>
      <c r="C1" s="100"/>
      <c r="D1" s="100"/>
      <c r="E1" s="100"/>
      <c r="F1" s="100"/>
      <c r="G1" s="100"/>
      <c r="H1" s="100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100"/>
      <c r="H2" s="100"/>
      <c r="I2" s="43"/>
    </row>
    <row r="3" spans="1:9" ht="15" customHeight="1" x14ac:dyDescent="0.15">
      <c r="A3" s="137"/>
      <c r="B3" s="100"/>
      <c r="C3" s="100"/>
      <c r="D3" s="100"/>
      <c r="E3" s="100"/>
      <c r="F3" s="100"/>
      <c r="G3" s="100"/>
      <c r="H3" s="100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100"/>
      <c r="H4" s="100"/>
      <c r="I4" s="43"/>
    </row>
    <row r="5" spans="1:9" ht="15" customHeight="1" x14ac:dyDescent="0.15">
      <c r="A5" s="137"/>
      <c r="B5" s="100"/>
      <c r="C5" s="100"/>
      <c r="D5" s="100"/>
      <c r="E5" s="100"/>
      <c r="F5" s="100"/>
      <c r="G5" s="100"/>
      <c r="H5" s="100"/>
      <c r="I5" s="43"/>
    </row>
    <row r="6" spans="1:9" ht="15" customHeight="1" x14ac:dyDescent="0.15">
      <c r="A6" s="137"/>
      <c r="B6" s="138"/>
      <c r="C6" s="138"/>
      <c r="D6" s="100"/>
      <c r="E6" s="100"/>
      <c r="F6" s="100"/>
      <c r="G6" s="100"/>
      <c r="H6" s="100"/>
      <c r="I6" s="43"/>
    </row>
    <row r="7" spans="1:9" ht="15" customHeight="1" x14ac:dyDescent="0.15">
      <c r="A7" s="137"/>
      <c r="B7" s="100"/>
      <c r="C7" s="100"/>
      <c r="D7" s="100"/>
      <c r="E7" s="100"/>
      <c r="F7" s="100"/>
      <c r="G7" s="100"/>
      <c r="H7" s="100"/>
      <c r="I7" s="43"/>
    </row>
    <row r="8" spans="1:9" ht="15" customHeight="1" x14ac:dyDescent="0.15">
      <c r="A8" s="44" t="s">
        <v>11</v>
      </c>
      <c r="B8" s="45" t="s">
        <v>97</v>
      </c>
      <c r="C8" s="45"/>
      <c r="D8" s="45"/>
      <c r="E8" s="45"/>
      <c r="F8" s="99"/>
      <c r="G8" s="99"/>
      <c r="H8" s="99"/>
      <c r="I8" s="43"/>
    </row>
    <row r="9" spans="1:9" ht="15" customHeight="1" x14ac:dyDescent="0.15">
      <c r="A9" s="44" t="s">
        <v>0</v>
      </c>
      <c r="B9" s="45" t="s">
        <v>98</v>
      </c>
      <c r="C9" s="45"/>
      <c r="D9" s="45"/>
      <c r="E9" s="45"/>
      <c r="F9" s="99"/>
      <c r="G9" s="99"/>
      <c r="H9" s="99"/>
      <c r="I9" s="43"/>
    </row>
    <row r="10" spans="1:9" ht="15" customHeight="1" x14ac:dyDescent="0.15">
      <c r="A10" s="44" t="s">
        <v>13</v>
      </c>
      <c r="B10" s="140">
        <v>43135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100"/>
      <c r="E11" s="100"/>
      <c r="F11" s="100"/>
      <c r="G11" s="100"/>
      <c r="H11" s="100"/>
      <c r="I11" s="43"/>
    </row>
    <row r="12" spans="1:9" ht="15" customHeight="1" x14ac:dyDescent="0.15">
      <c r="A12" s="44" t="s">
        <v>16</v>
      </c>
      <c r="B12" s="99" t="s">
        <v>49</v>
      </c>
      <c r="C12" s="100"/>
      <c r="D12" s="100"/>
      <c r="E12" s="100"/>
      <c r="F12" s="100"/>
      <c r="G12" s="100"/>
      <c r="H12" s="100"/>
      <c r="I12" s="43"/>
    </row>
    <row r="13" spans="1:9" ht="15" customHeight="1" x14ac:dyDescent="0.15">
      <c r="A13" s="99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99" t="s">
        <v>15</v>
      </c>
      <c r="B14" s="53">
        <v>1.25</v>
      </c>
      <c r="C14" s="54"/>
      <c r="D14" s="101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ht="15" customHeight="1" x14ac:dyDescent="0.15">
      <c r="A15" s="99" t="s">
        <v>14</v>
      </c>
      <c r="B15" s="58">
        <v>76.849999999999994</v>
      </c>
      <c r="C15" s="59"/>
      <c r="D15" s="60">
        <v>1</v>
      </c>
      <c r="E15" s="59"/>
      <c r="F15" s="60">
        <v>1</v>
      </c>
      <c r="G15" s="59"/>
      <c r="H15" s="56" t="s">
        <v>19</v>
      </c>
      <c r="I15" s="57" t="s">
        <v>26</v>
      </c>
    </row>
    <row r="16" spans="1:9" ht="15" customHeight="1" x14ac:dyDescent="0.15">
      <c r="A16" s="99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53</v>
      </c>
    </row>
    <row r="17" spans="1:10" ht="15" customHeight="1" x14ac:dyDescent="0.15">
      <c r="A17" s="77" t="s">
        <v>50</v>
      </c>
      <c r="B17" s="81">
        <v>33.54</v>
      </c>
      <c r="C17" s="82">
        <f t="shared" ref="C17" si="0">B17/B$15*1000*B$14</f>
        <v>545.5432661027977</v>
      </c>
      <c r="D17" s="81">
        <v>0</v>
      </c>
      <c r="E17" s="82">
        <f t="shared" ref="E17" si="1">D17/D$15*1000*D$14</f>
        <v>0</v>
      </c>
      <c r="F17" s="81">
        <v>0</v>
      </c>
      <c r="G17" s="82">
        <f t="shared" ref="G17" si="2">F17/F$15*1000*F$14</f>
        <v>0</v>
      </c>
      <c r="H17" s="75">
        <f>LARGE((C17,E17,G17),1)</f>
        <v>545.5432661027977</v>
      </c>
      <c r="I17" s="76">
        <v>37</v>
      </c>
      <c r="J17" s="96"/>
    </row>
    <row r="18" spans="1:10" x14ac:dyDescent="0.15">
      <c r="C18"/>
    </row>
    <row r="19" spans="1:10" x14ac:dyDescent="0.15">
      <c r="C19"/>
    </row>
    <row r="20" spans="1:10" x14ac:dyDescent="0.15">
      <c r="C20"/>
    </row>
    <row r="21" spans="1:10" x14ac:dyDescent="0.15">
      <c r="C21"/>
    </row>
    <row r="22" spans="1:10" x14ac:dyDescent="0.15">
      <c r="C22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9ACA1-0DF3-E547-AA7A-6E11599D1659}">
  <dimension ref="A1:J22"/>
  <sheetViews>
    <sheetView workbookViewId="0">
      <selection activeCell="I17" sqref="I17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100"/>
      <c r="C1" s="100"/>
      <c r="D1" s="100"/>
      <c r="E1" s="100"/>
      <c r="F1" s="100"/>
      <c r="G1" s="100"/>
      <c r="H1" s="100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100"/>
      <c r="H2" s="100"/>
      <c r="I2" s="43"/>
    </row>
    <row r="3" spans="1:9" ht="15" customHeight="1" x14ac:dyDescent="0.15">
      <c r="A3" s="137"/>
      <c r="B3" s="100"/>
      <c r="C3" s="100"/>
      <c r="D3" s="100"/>
      <c r="E3" s="100"/>
      <c r="F3" s="100"/>
      <c r="G3" s="100"/>
      <c r="H3" s="100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100"/>
      <c r="H4" s="100"/>
      <c r="I4" s="43"/>
    </row>
    <row r="5" spans="1:9" ht="15" customHeight="1" x14ac:dyDescent="0.15">
      <c r="A5" s="137"/>
      <c r="B5" s="100"/>
      <c r="C5" s="100"/>
      <c r="D5" s="100"/>
      <c r="E5" s="100"/>
      <c r="F5" s="100"/>
      <c r="G5" s="100"/>
      <c r="H5" s="100"/>
      <c r="I5" s="43"/>
    </row>
    <row r="6" spans="1:9" ht="15" customHeight="1" x14ac:dyDescent="0.15">
      <c r="A6" s="137"/>
      <c r="B6" s="138"/>
      <c r="C6" s="138"/>
      <c r="D6" s="100"/>
      <c r="E6" s="100"/>
      <c r="F6" s="100"/>
      <c r="G6" s="100"/>
      <c r="H6" s="100"/>
      <c r="I6" s="43"/>
    </row>
    <row r="7" spans="1:9" ht="15" customHeight="1" x14ac:dyDescent="0.15">
      <c r="A7" s="137"/>
      <c r="B7" s="100"/>
      <c r="C7" s="100"/>
      <c r="D7" s="100"/>
      <c r="E7" s="100"/>
      <c r="F7" s="100"/>
      <c r="G7" s="100"/>
      <c r="H7" s="100"/>
      <c r="I7" s="43"/>
    </row>
    <row r="8" spans="1:9" ht="15" customHeight="1" x14ac:dyDescent="0.15">
      <c r="A8" s="44" t="s">
        <v>11</v>
      </c>
      <c r="B8" s="45" t="s">
        <v>97</v>
      </c>
      <c r="C8" s="45"/>
      <c r="D8" s="45"/>
      <c r="E8" s="45"/>
      <c r="F8" s="99"/>
      <c r="G8" s="99"/>
      <c r="H8" s="99"/>
      <c r="I8" s="43"/>
    </row>
    <row r="9" spans="1:9" ht="15" customHeight="1" x14ac:dyDescent="0.15">
      <c r="A9" s="44" t="s">
        <v>0</v>
      </c>
      <c r="B9" s="45" t="s">
        <v>99</v>
      </c>
      <c r="C9" s="45"/>
      <c r="D9" s="45"/>
      <c r="E9" s="45"/>
      <c r="F9" s="99"/>
      <c r="G9" s="99"/>
      <c r="H9" s="99"/>
      <c r="I9" s="43"/>
    </row>
    <row r="10" spans="1:9" ht="15" customHeight="1" x14ac:dyDescent="0.15">
      <c r="A10" s="44" t="s">
        <v>13</v>
      </c>
      <c r="B10" s="140">
        <v>43140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100"/>
      <c r="E11" s="100"/>
      <c r="F11" s="100"/>
      <c r="G11" s="100"/>
      <c r="H11" s="100"/>
      <c r="I11" s="43"/>
    </row>
    <row r="12" spans="1:9" ht="15" customHeight="1" x14ac:dyDescent="0.15">
      <c r="A12" s="44" t="s">
        <v>16</v>
      </c>
      <c r="B12" s="99" t="s">
        <v>49</v>
      </c>
      <c r="C12" s="100"/>
      <c r="D12" s="100"/>
      <c r="E12" s="100"/>
      <c r="F12" s="100"/>
      <c r="G12" s="100"/>
      <c r="H12" s="100"/>
      <c r="I12" s="43"/>
    </row>
    <row r="13" spans="1:9" ht="15" customHeight="1" x14ac:dyDescent="0.15">
      <c r="A13" s="99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99" t="s">
        <v>15</v>
      </c>
      <c r="B14" s="53">
        <v>1.25</v>
      </c>
      <c r="C14" s="54"/>
      <c r="D14" s="101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ht="15" customHeight="1" x14ac:dyDescent="0.15">
      <c r="A15" s="99" t="s">
        <v>14</v>
      </c>
      <c r="B15" s="58">
        <v>80.16</v>
      </c>
      <c r="C15" s="59"/>
      <c r="D15" s="60">
        <v>1</v>
      </c>
      <c r="E15" s="59"/>
      <c r="F15" s="60">
        <v>1</v>
      </c>
      <c r="G15" s="59"/>
      <c r="H15" s="56" t="s">
        <v>19</v>
      </c>
      <c r="I15" s="57" t="s">
        <v>26</v>
      </c>
    </row>
    <row r="16" spans="1:9" ht="15" customHeight="1" x14ac:dyDescent="0.15">
      <c r="A16" s="99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50</v>
      </c>
    </row>
    <row r="17" spans="1:10" ht="15" customHeight="1" x14ac:dyDescent="0.15">
      <c r="A17" s="77" t="s">
        <v>50</v>
      </c>
      <c r="B17" s="81">
        <v>49.7</v>
      </c>
      <c r="C17" s="82">
        <f t="shared" ref="C17" si="0">B17/B$15*1000*B$14</f>
        <v>775.01247504990033</v>
      </c>
      <c r="D17" s="81">
        <v>0</v>
      </c>
      <c r="E17" s="82">
        <f t="shared" ref="E17" si="1">D17/D$15*1000*D$14</f>
        <v>0</v>
      </c>
      <c r="F17" s="81">
        <v>0</v>
      </c>
      <c r="G17" s="82">
        <f t="shared" ref="G17" si="2">F17/F$15*1000*F$14</f>
        <v>0</v>
      </c>
      <c r="H17" s="75">
        <f>LARGE((C17,E17,G17),1)</f>
        <v>775.01247504990033</v>
      </c>
      <c r="I17" s="76">
        <v>36</v>
      </c>
      <c r="J17" s="96"/>
    </row>
    <row r="18" spans="1:10" x14ac:dyDescent="0.15">
      <c r="C18"/>
    </row>
    <row r="19" spans="1:10" x14ac:dyDescent="0.15">
      <c r="C19"/>
    </row>
    <row r="20" spans="1:10" x14ac:dyDescent="0.15">
      <c r="C20"/>
    </row>
    <row r="21" spans="1:10" x14ac:dyDescent="0.15">
      <c r="C21"/>
    </row>
    <row r="22" spans="1:10" x14ac:dyDescent="0.15">
      <c r="C22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CCE2D-D869-9B43-AD14-22EECA7FE015}">
  <dimension ref="A1:J22"/>
  <sheetViews>
    <sheetView workbookViewId="0">
      <selection activeCell="C18" sqref="C18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100"/>
      <c r="C1" s="100"/>
      <c r="D1" s="100"/>
      <c r="E1" s="100"/>
      <c r="F1" s="100"/>
      <c r="G1" s="100"/>
      <c r="H1" s="100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100"/>
      <c r="H2" s="100"/>
      <c r="I2" s="43"/>
    </row>
    <row r="3" spans="1:9" ht="15" customHeight="1" x14ac:dyDescent="0.15">
      <c r="A3" s="137"/>
      <c r="B3" s="100"/>
      <c r="C3" s="100"/>
      <c r="D3" s="100"/>
      <c r="E3" s="100"/>
      <c r="F3" s="100"/>
      <c r="G3" s="100"/>
      <c r="H3" s="100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100"/>
      <c r="H4" s="100"/>
      <c r="I4" s="43"/>
    </row>
    <row r="5" spans="1:9" ht="15" customHeight="1" x14ac:dyDescent="0.15">
      <c r="A5" s="137"/>
      <c r="B5" s="100"/>
      <c r="C5" s="100"/>
      <c r="D5" s="100"/>
      <c r="E5" s="100"/>
      <c r="F5" s="100"/>
      <c r="G5" s="100"/>
      <c r="H5" s="100"/>
      <c r="I5" s="43"/>
    </row>
    <row r="6" spans="1:9" ht="15" customHeight="1" x14ac:dyDescent="0.15">
      <c r="A6" s="137"/>
      <c r="B6" s="138"/>
      <c r="C6" s="138"/>
      <c r="D6" s="100"/>
      <c r="E6" s="100"/>
      <c r="F6" s="100"/>
      <c r="G6" s="100"/>
      <c r="H6" s="100"/>
      <c r="I6" s="43"/>
    </row>
    <row r="7" spans="1:9" ht="15" customHeight="1" x14ac:dyDescent="0.15">
      <c r="A7" s="137"/>
      <c r="B7" s="100"/>
      <c r="C7" s="100"/>
      <c r="D7" s="100"/>
      <c r="E7" s="100"/>
      <c r="F7" s="100"/>
      <c r="G7" s="100"/>
      <c r="H7" s="100"/>
      <c r="I7" s="43"/>
    </row>
    <row r="8" spans="1:9" ht="15" customHeight="1" x14ac:dyDescent="0.15">
      <c r="A8" s="44" t="s">
        <v>11</v>
      </c>
      <c r="B8" s="45" t="s">
        <v>97</v>
      </c>
      <c r="C8" s="45"/>
      <c r="D8" s="45"/>
      <c r="E8" s="45"/>
      <c r="F8" s="99"/>
      <c r="G8" s="99"/>
      <c r="H8" s="99"/>
      <c r="I8" s="43"/>
    </row>
    <row r="9" spans="1:9" ht="15" customHeight="1" x14ac:dyDescent="0.15">
      <c r="A9" s="44" t="s">
        <v>0</v>
      </c>
      <c r="B9" s="45" t="s">
        <v>99</v>
      </c>
      <c r="C9" s="45"/>
      <c r="D9" s="45"/>
      <c r="E9" s="45"/>
      <c r="F9" s="99"/>
      <c r="G9" s="99"/>
      <c r="H9" s="99"/>
      <c r="I9" s="43"/>
    </row>
    <row r="10" spans="1:9" ht="15" customHeight="1" x14ac:dyDescent="0.15">
      <c r="A10" s="44" t="s">
        <v>13</v>
      </c>
      <c r="B10" s="140">
        <v>43141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57</v>
      </c>
      <c r="C11" s="46"/>
      <c r="D11" s="100"/>
      <c r="E11" s="100"/>
      <c r="F11" s="100"/>
      <c r="G11" s="100"/>
      <c r="H11" s="100"/>
      <c r="I11" s="43"/>
    </row>
    <row r="12" spans="1:9" ht="15" customHeight="1" x14ac:dyDescent="0.15">
      <c r="A12" s="44" t="s">
        <v>16</v>
      </c>
      <c r="B12" s="99" t="s">
        <v>49</v>
      </c>
      <c r="C12" s="100"/>
      <c r="D12" s="100"/>
      <c r="E12" s="100"/>
      <c r="F12" s="100"/>
      <c r="G12" s="100"/>
      <c r="H12" s="100"/>
      <c r="I12" s="43"/>
    </row>
    <row r="13" spans="1:9" ht="15" customHeight="1" x14ac:dyDescent="0.15">
      <c r="A13" s="99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99" t="s">
        <v>15</v>
      </c>
      <c r="B14" s="53">
        <v>1.25</v>
      </c>
      <c r="C14" s="54"/>
      <c r="D14" s="101">
        <v>1.2749999999999999</v>
      </c>
      <c r="E14" s="54"/>
      <c r="F14" s="55">
        <v>1.3</v>
      </c>
      <c r="G14" s="54"/>
      <c r="H14" s="56" t="s">
        <v>18</v>
      </c>
      <c r="I14" s="57" t="s">
        <v>25</v>
      </c>
    </row>
    <row r="15" spans="1:9" ht="15" customHeight="1" x14ac:dyDescent="0.15">
      <c r="A15" s="99" t="s">
        <v>14</v>
      </c>
      <c r="B15" s="58">
        <v>1</v>
      </c>
      <c r="C15" s="59"/>
      <c r="D15" s="60">
        <v>1</v>
      </c>
      <c r="E15" s="59"/>
      <c r="F15" s="60">
        <v>1</v>
      </c>
      <c r="G15" s="59"/>
      <c r="H15" s="56" t="s">
        <v>19</v>
      </c>
      <c r="I15" s="57" t="s">
        <v>26</v>
      </c>
    </row>
    <row r="16" spans="1:9" ht="15" customHeight="1" x14ac:dyDescent="0.15">
      <c r="A16" s="99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48</v>
      </c>
    </row>
    <row r="17" spans="1:10" ht="15" customHeight="1" x14ac:dyDescent="0.15">
      <c r="A17" s="77" t="s">
        <v>50</v>
      </c>
      <c r="B17" s="81" t="s">
        <v>100</v>
      </c>
      <c r="C17" s="82">
        <v>0</v>
      </c>
      <c r="D17" s="81">
        <v>0</v>
      </c>
      <c r="E17" s="82">
        <f t="shared" ref="E17" si="0">D17/D$15*1000*D$14</f>
        <v>0</v>
      </c>
      <c r="F17" s="81">
        <v>0</v>
      </c>
      <c r="G17" s="82">
        <f t="shared" ref="G17" si="1">F17/F$15*1000*F$14</f>
        <v>0</v>
      </c>
      <c r="H17" s="75">
        <f>LARGE((C17,E17,G17),1)</f>
        <v>0</v>
      </c>
      <c r="I17" s="76" t="s">
        <v>100</v>
      </c>
      <c r="J17" s="96"/>
    </row>
    <row r="18" spans="1:10" x14ac:dyDescent="0.15">
      <c r="C18"/>
    </row>
    <row r="19" spans="1:10" x14ac:dyDescent="0.15">
      <c r="C19"/>
    </row>
    <row r="20" spans="1:10" x14ac:dyDescent="0.15">
      <c r="C20"/>
    </row>
    <row r="21" spans="1:10" x14ac:dyDescent="0.15">
      <c r="C21"/>
    </row>
    <row r="22" spans="1:10" x14ac:dyDescent="0.15">
      <c r="C22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9EDF-500A-7349-A54B-D7F06EB21052}">
  <dimension ref="A1:J50"/>
  <sheetViews>
    <sheetView workbookViewId="0">
      <selection activeCell="M35" sqref="M35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98"/>
      <c r="C1" s="98"/>
      <c r="D1" s="98"/>
      <c r="E1" s="98"/>
      <c r="F1" s="98"/>
      <c r="G1" s="98"/>
      <c r="H1" s="98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98"/>
      <c r="H2" s="98"/>
      <c r="I2" s="43"/>
    </row>
    <row r="3" spans="1:9" ht="15" customHeight="1" x14ac:dyDescent="0.15">
      <c r="A3" s="137"/>
      <c r="B3" s="98"/>
      <c r="C3" s="98"/>
      <c r="D3" s="98"/>
      <c r="E3" s="98"/>
      <c r="F3" s="98"/>
      <c r="G3" s="98"/>
      <c r="H3" s="98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98"/>
      <c r="H4" s="98"/>
      <c r="I4" s="43"/>
    </row>
    <row r="5" spans="1:9" ht="15" customHeight="1" x14ac:dyDescent="0.15">
      <c r="A5" s="137"/>
      <c r="B5" s="98"/>
      <c r="C5" s="98"/>
      <c r="D5" s="98"/>
      <c r="E5" s="98"/>
      <c r="F5" s="98"/>
      <c r="G5" s="98"/>
      <c r="H5" s="98"/>
      <c r="I5" s="43"/>
    </row>
    <row r="6" spans="1:9" ht="15" customHeight="1" x14ac:dyDescent="0.15">
      <c r="A6" s="137"/>
      <c r="B6" s="138"/>
      <c r="C6" s="138"/>
      <c r="D6" s="98"/>
      <c r="E6" s="98"/>
      <c r="F6" s="98"/>
      <c r="G6" s="98"/>
      <c r="H6" s="98"/>
      <c r="I6" s="43"/>
    </row>
    <row r="7" spans="1:9" ht="15" customHeight="1" x14ac:dyDescent="0.15">
      <c r="A7" s="137"/>
      <c r="B7" s="98"/>
      <c r="C7" s="98"/>
      <c r="D7" s="98"/>
      <c r="E7" s="98"/>
      <c r="F7" s="98"/>
      <c r="G7" s="98"/>
      <c r="H7" s="98"/>
      <c r="I7" s="43"/>
    </row>
    <row r="8" spans="1:9" ht="15" customHeight="1" x14ac:dyDescent="0.15">
      <c r="A8" s="44" t="s">
        <v>11</v>
      </c>
      <c r="B8" s="45" t="s">
        <v>63</v>
      </c>
      <c r="C8" s="45"/>
      <c r="D8" s="45"/>
      <c r="E8" s="45"/>
      <c r="F8" s="97"/>
      <c r="G8" s="97"/>
      <c r="H8" s="97"/>
      <c r="I8" s="43"/>
    </row>
    <row r="9" spans="1:9" ht="15" customHeight="1" x14ac:dyDescent="0.15">
      <c r="A9" s="44" t="s">
        <v>0</v>
      </c>
      <c r="B9" s="45" t="s">
        <v>91</v>
      </c>
      <c r="C9" s="45"/>
      <c r="D9" s="45"/>
      <c r="E9" s="45"/>
      <c r="F9" s="97"/>
      <c r="G9" s="97"/>
      <c r="H9" s="97"/>
      <c r="I9" s="43"/>
    </row>
    <row r="10" spans="1:9" ht="15" customHeight="1" x14ac:dyDescent="0.15">
      <c r="A10" s="44" t="s">
        <v>13</v>
      </c>
      <c r="B10" s="140">
        <v>43142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98"/>
      <c r="E11" s="98"/>
      <c r="F11" s="98"/>
      <c r="G11" s="98"/>
      <c r="H11" s="98"/>
      <c r="I11" s="43"/>
    </row>
    <row r="12" spans="1:9" ht="15" customHeight="1" x14ac:dyDescent="0.15">
      <c r="A12" s="44" t="s">
        <v>16</v>
      </c>
      <c r="B12" s="97" t="s">
        <v>49</v>
      </c>
      <c r="C12" s="98"/>
      <c r="D12" s="98"/>
      <c r="E12" s="98"/>
      <c r="F12" s="98"/>
      <c r="G12" s="98"/>
      <c r="H12" s="98"/>
      <c r="I12" s="43"/>
    </row>
    <row r="13" spans="1:9" ht="15" customHeight="1" x14ac:dyDescent="0.15">
      <c r="A13" s="9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97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ht="15" customHeight="1" x14ac:dyDescent="0.15">
      <c r="A15" s="97" t="s">
        <v>14</v>
      </c>
      <c r="B15" s="58">
        <v>1</v>
      </c>
      <c r="C15" s="59"/>
      <c r="D15" s="60">
        <v>1</v>
      </c>
      <c r="E15" s="59"/>
      <c r="F15" s="60">
        <v>53.89</v>
      </c>
      <c r="G15" s="59"/>
      <c r="H15" s="56" t="s">
        <v>19</v>
      </c>
      <c r="I15" s="57" t="s">
        <v>26</v>
      </c>
    </row>
    <row r="16" spans="1:9" ht="15" customHeight="1" x14ac:dyDescent="0.15">
      <c r="A16" s="9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17</v>
      </c>
    </row>
    <row r="17" spans="1:10" ht="15" customHeight="1" x14ac:dyDescent="0.15">
      <c r="A17" s="77" t="s">
        <v>53</v>
      </c>
      <c r="B17" s="81">
        <v>0</v>
      </c>
      <c r="C17" s="82">
        <f t="shared" ref="C17:C32" si="0">B17/B$15*1000*B$14</f>
        <v>0</v>
      </c>
      <c r="D17" s="81">
        <v>0</v>
      </c>
      <c r="E17" s="82">
        <f t="shared" ref="E17:E32" si="1">D17/D$15*1000*D$14</f>
        <v>0</v>
      </c>
      <c r="F17" s="81">
        <v>53.89</v>
      </c>
      <c r="G17" s="82">
        <f t="shared" ref="G17:G31" si="2">F17/F$15*1000*F$14</f>
        <v>500</v>
      </c>
      <c r="H17" s="75">
        <f>LARGE((C17,E17,G17),1)</f>
        <v>500</v>
      </c>
      <c r="I17" s="76">
        <v>1</v>
      </c>
      <c r="J17" s="96"/>
    </row>
    <row r="18" spans="1:10" ht="15" customHeight="1" x14ac:dyDescent="0.15">
      <c r="A18" s="78" t="s">
        <v>66</v>
      </c>
      <c r="B18" s="81">
        <v>0</v>
      </c>
      <c r="C18" s="82">
        <f t="shared" si="0"/>
        <v>0</v>
      </c>
      <c r="D18" s="81">
        <v>0</v>
      </c>
      <c r="E18" s="82">
        <f t="shared" si="1"/>
        <v>0</v>
      </c>
      <c r="F18" s="81">
        <v>48.16</v>
      </c>
      <c r="G18" s="82">
        <f t="shared" si="2"/>
        <v>446.83614770829467</v>
      </c>
      <c r="H18" s="75">
        <f>LARGE((C18,E18,G18),1)</f>
        <v>446.83614770829467</v>
      </c>
      <c r="I18" s="76">
        <v>2</v>
      </c>
      <c r="J18" s="96"/>
    </row>
    <row r="19" spans="1:10" x14ac:dyDescent="0.15">
      <c r="A19" s="78" t="s">
        <v>67</v>
      </c>
      <c r="B19" s="81">
        <v>0</v>
      </c>
      <c r="C19" s="82">
        <f t="shared" si="0"/>
        <v>0</v>
      </c>
      <c r="D19" s="81">
        <v>0</v>
      </c>
      <c r="E19" s="82">
        <f t="shared" si="1"/>
        <v>0</v>
      </c>
      <c r="F19" s="81">
        <v>47.07</v>
      </c>
      <c r="G19" s="82">
        <f t="shared" si="2"/>
        <v>436.72295416589344</v>
      </c>
      <c r="H19" s="75">
        <f>LARGE((C19,E19,G19),1)</f>
        <v>436.72295416589344</v>
      </c>
      <c r="I19" s="76">
        <v>3</v>
      </c>
      <c r="J19" s="96"/>
    </row>
    <row r="20" spans="1:10" x14ac:dyDescent="0.15">
      <c r="A20" s="78" t="s">
        <v>65</v>
      </c>
      <c r="B20" s="81">
        <v>0</v>
      </c>
      <c r="C20" s="82">
        <f t="shared" si="0"/>
        <v>0</v>
      </c>
      <c r="D20" s="81">
        <v>0</v>
      </c>
      <c r="E20" s="82">
        <f t="shared" si="1"/>
        <v>0</v>
      </c>
      <c r="F20" s="81">
        <v>46.32</v>
      </c>
      <c r="G20" s="82">
        <f t="shared" si="2"/>
        <v>429.76433475598441</v>
      </c>
      <c r="H20" s="75">
        <f>LARGE((C20,E20,G20),1)</f>
        <v>429.76433475598441</v>
      </c>
      <c r="I20" s="76">
        <v>4</v>
      </c>
    </row>
    <row r="21" spans="1:10" x14ac:dyDescent="0.15">
      <c r="A21" s="78" t="s">
        <v>68</v>
      </c>
      <c r="B21" s="81">
        <v>0</v>
      </c>
      <c r="C21" s="82">
        <f t="shared" si="0"/>
        <v>0</v>
      </c>
      <c r="D21" s="81">
        <v>0</v>
      </c>
      <c r="E21" s="82">
        <f t="shared" si="1"/>
        <v>0</v>
      </c>
      <c r="F21" s="81">
        <v>44.08</v>
      </c>
      <c r="G21" s="82">
        <f t="shared" si="2"/>
        <v>408.98125811838929</v>
      </c>
      <c r="H21" s="75">
        <f>LARGE((C21,E21,G21),1)</f>
        <v>408.98125811838929</v>
      </c>
      <c r="I21" s="76">
        <v>5</v>
      </c>
    </row>
    <row r="22" spans="1:10" x14ac:dyDescent="0.15">
      <c r="A22" s="77" t="s">
        <v>52</v>
      </c>
      <c r="B22" s="81">
        <v>0</v>
      </c>
      <c r="C22" s="82">
        <f t="shared" si="0"/>
        <v>0</v>
      </c>
      <c r="D22" s="81">
        <v>0</v>
      </c>
      <c r="E22" s="82">
        <f t="shared" si="1"/>
        <v>0</v>
      </c>
      <c r="F22" s="81">
        <v>42.7</v>
      </c>
      <c r="G22" s="82">
        <f t="shared" si="2"/>
        <v>396.17739840415663</v>
      </c>
      <c r="H22" s="75">
        <f>LARGE((C22,E22,G22),1)</f>
        <v>396.17739840415663</v>
      </c>
      <c r="I22" s="76">
        <v>6</v>
      </c>
    </row>
    <row r="23" spans="1:10" x14ac:dyDescent="0.15">
      <c r="A23" s="78" t="s">
        <v>69</v>
      </c>
      <c r="B23" s="81">
        <v>0</v>
      </c>
      <c r="C23" s="82">
        <f t="shared" si="0"/>
        <v>0</v>
      </c>
      <c r="D23" s="81">
        <v>0</v>
      </c>
      <c r="E23" s="82">
        <f t="shared" si="1"/>
        <v>0</v>
      </c>
      <c r="F23" s="81">
        <v>40.700000000000003</v>
      </c>
      <c r="G23" s="82">
        <f t="shared" si="2"/>
        <v>377.62107997773239</v>
      </c>
      <c r="H23" s="75">
        <f>LARGE((C23,E23,G23),1)</f>
        <v>377.62107997773239</v>
      </c>
      <c r="I23" s="76">
        <v>7</v>
      </c>
    </row>
    <row r="24" spans="1:10" x14ac:dyDescent="0.15">
      <c r="A24" s="78" t="s">
        <v>72</v>
      </c>
      <c r="B24" s="81">
        <v>0</v>
      </c>
      <c r="C24" s="82">
        <f t="shared" si="0"/>
        <v>0</v>
      </c>
      <c r="D24" s="81">
        <v>0</v>
      </c>
      <c r="E24" s="82">
        <f t="shared" si="1"/>
        <v>0</v>
      </c>
      <c r="F24" s="81">
        <v>37.74</v>
      </c>
      <c r="G24" s="82">
        <f t="shared" si="2"/>
        <v>350.1577287066246</v>
      </c>
      <c r="H24" s="75">
        <f>LARGE((C24,E24,G24),1)</f>
        <v>350.1577287066246</v>
      </c>
      <c r="I24" s="76">
        <v>8</v>
      </c>
    </row>
    <row r="25" spans="1:10" x14ac:dyDescent="0.15">
      <c r="A25" s="78" t="s">
        <v>71</v>
      </c>
      <c r="B25" s="81">
        <v>0</v>
      </c>
      <c r="C25" s="82">
        <f t="shared" si="0"/>
        <v>0</v>
      </c>
      <c r="D25" s="81">
        <v>0</v>
      </c>
      <c r="E25" s="82">
        <f t="shared" si="1"/>
        <v>0</v>
      </c>
      <c r="F25" s="81">
        <v>37.58</v>
      </c>
      <c r="G25" s="82">
        <f t="shared" si="2"/>
        <v>348.67322323251068</v>
      </c>
      <c r="H25" s="75">
        <f>LARGE((C25,E25,G25),1)</f>
        <v>348.67322323251068</v>
      </c>
      <c r="I25" s="76">
        <v>9</v>
      </c>
    </row>
    <row r="26" spans="1:10" x14ac:dyDescent="0.15">
      <c r="A26" s="78" t="s">
        <v>92</v>
      </c>
      <c r="B26" s="81">
        <v>0</v>
      </c>
      <c r="C26" s="82">
        <f t="shared" si="0"/>
        <v>0</v>
      </c>
      <c r="D26" s="81">
        <v>0</v>
      </c>
      <c r="E26" s="82">
        <f t="shared" si="1"/>
        <v>0</v>
      </c>
      <c r="F26" s="81">
        <v>27.84</v>
      </c>
      <c r="G26" s="82">
        <f t="shared" si="2"/>
        <v>258.30395249582483</v>
      </c>
      <c r="H26" s="75">
        <f>LARGE((C26,E26,G26),1)</f>
        <v>258.30395249582483</v>
      </c>
      <c r="I26" s="76">
        <v>10</v>
      </c>
    </row>
    <row r="27" spans="1:10" x14ac:dyDescent="0.15">
      <c r="A27" s="78" t="s">
        <v>75</v>
      </c>
      <c r="B27" s="81">
        <v>0</v>
      </c>
      <c r="C27" s="82">
        <f t="shared" si="0"/>
        <v>0</v>
      </c>
      <c r="D27" s="81">
        <v>0</v>
      </c>
      <c r="E27" s="82">
        <f t="shared" si="1"/>
        <v>0</v>
      </c>
      <c r="F27" s="81">
        <v>26.24</v>
      </c>
      <c r="G27" s="82">
        <f t="shared" si="2"/>
        <v>243.45889775468547</v>
      </c>
      <c r="H27" s="75">
        <f>LARGE((C27,E27,G27),1)</f>
        <v>243.45889775468547</v>
      </c>
      <c r="I27" s="76">
        <v>11</v>
      </c>
    </row>
    <row r="28" spans="1:10" x14ac:dyDescent="0.15">
      <c r="A28" s="78" t="s">
        <v>76</v>
      </c>
      <c r="B28" s="81">
        <v>0</v>
      </c>
      <c r="C28" s="82">
        <f t="shared" si="0"/>
        <v>0</v>
      </c>
      <c r="D28" s="81">
        <v>0</v>
      </c>
      <c r="E28" s="82">
        <f t="shared" si="1"/>
        <v>0</v>
      </c>
      <c r="F28" s="81">
        <v>24.33</v>
      </c>
      <c r="G28" s="82">
        <f t="shared" si="2"/>
        <v>225.73761365745034</v>
      </c>
      <c r="H28" s="75">
        <f>LARGE((C28,E28,G28),1)</f>
        <v>225.73761365745034</v>
      </c>
      <c r="I28" s="76">
        <v>12</v>
      </c>
    </row>
    <row r="29" spans="1:10" x14ac:dyDescent="0.15">
      <c r="A29" s="78" t="s">
        <v>78</v>
      </c>
      <c r="B29" s="81">
        <v>0</v>
      </c>
      <c r="C29" s="82">
        <f t="shared" si="0"/>
        <v>0</v>
      </c>
      <c r="D29" s="81">
        <v>0</v>
      </c>
      <c r="E29" s="82">
        <f t="shared" si="1"/>
        <v>0</v>
      </c>
      <c r="F29" s="81">
        <v>20.48</v>
      </c>
      <c r="G29" s="82">
        <f t="shared" si="2"/>
        <v>190.01670068658376</v>
      </c>
      <c r="H29" s="75">
        <f>LARGE((C29,E29,G29),1)</f>
        <v>190.01670068658376</v>
      </c>
      <c r="I29" s="76">
        <v>13</v>
      </c>
    </row>
    <row r="30" spans="1:10" x14ac:dyDescent="0.15">
      <c r="A30" s="78" t="s">
        <v>73</v>
      </c>
      <c r="B30" s="81">
        <v>0</v>
      </c>
      <c r="C30" s="82">
        <f t="shared" si="0"/>
        <v>0</v>
      </c>
      <c r="D30" s="81">
        <v>0</v>
      </c>
      <c r="E30" s="82">
        <f t="shared" si="1"/>
        <v>0</v>
      </c>
      <c r="F30" s="81">
        <v>19.989999999999998</v>
      </c>
      <c r="G30" s="82">
        <f t="shared" si="2"/>
        <v>185.47040267210986</v>
      </c>
      <c r="H30" s="75">
        <f>LARGE((C30,E30,G30),1)</f>
        <v>185.47040267210986</v>
      </c>
      <c r="I30" s="76">
        <v>14</v>
      </c>
    </row>
    <row r="31" spans="1:10" x14ac:dyDescent="0.15">
      <c r="A31" s="78" t="s">
        <v>93</v>
      </c>
      <c r="B31" s="81">
        <v>0</v>
      </c>
      <c r="C31" s="82">
        <f t="shared" si="0"/>
        <v>0</v>
      </c>
      <c r="D31" s="81">
        <v>0</v>
      </c>
      <c r="E31" s="82">
        <f t="shared" si="1"/>
        <v>0</v>
      </c>
      <c r="F31" s="81">
        <v>11.26</v>
      </c>
      <c r="G31" s="82">
        <f t="shared" si="2"/>
        <v>104.47207274076823</v>
      </c>
      <c r="H31" s="75">
        <f>LARGE((C31,E31,G31),1)</f>
        <v>104.47207274076823</v>
      </c>
      <c r="I31" s="76">
        <v>15</v>
      </c>
    </row>
    <row r="32" spans="1:10" x14ac:dyDescent="0.15">
      <c r="A32" s="78" t="s">
        <v>95</v>
      </c>
      <c r="B32" s="81">
        <v>0</v>
      </c>
      <c r="C32" s="82">
        <f t="shared" si="0"/>
        <v>0</v>
      </c>
      <c r="D32" s="81">
        <v>0</v>
      </c>
      <c r="E32" s="82">
        <f t="shared" si="1"/>
        <v>0</v>
      </c>
      <c r="F32" s="81">
        <v>10.11</v>
      </c>
      <c r="G32" s="82">
        <v>100</v>
      </c>
      <c r="H32" s="75">
        <f>LARGE((C32,E32,G32),1)</f>
        <v>100</v>
      </c>
      <c r="I32" s="76">
        <v>16</v>
      </c>
    </row>
    <row r="33" spans="1:9" x14ac:dyDescent="0.15">
      <c r="A33" s="78" t="s">
        <v>94</v>
      </c>
      <c r="B33" s="81">
        <v>0</v>
      </c>
      <c r="C33" s="82">
        <f t="shared" ref="C33" si="3">B33/B$15*1000*B$14</f>
        <v>0</v>
      </c>
      <c r="D33" s="81">
        <v>0</v>
      </c>
      <c r="E33" s="82">
        <f t="shared" ref="E33" si="4">D33/D$15*1000*D$14</f>
        <v>0</v>
      </c>
      <c r="F33" s="81">
        <v>10.09</v>
      </c>
      <c r="G33" s="82">
        <v>100</v>
      </c>
      <c r="H33" s="75">
        <f>LARGE((C33,E33,G33),1)</f>
        <v>100</v>
      </c>
      <c r="I33" s="76">
        <v>17</v>
      </c>
    </row>
    <row r="34" spans="1:9" x14ac:dyDescent="0.15">
      <c r="C34"/>
    </row>
    <row r="35" spans="1:9" x14ac:dyDescent="0.15">
      <c r="C35"/>
    </row>
    <row r="36" spans="1:9" x14ac:dyDescent="0.15">
      <c r="C36"/>
    </row>
    <row r="37" spans="1:9" x14ac:dyDescent="0.15">
      <c r="C37"/>
    </row>
    <row r="45" spans="1:9" x14ac:dyDescent="0.15">
      <c r="A45" s="78" t="s">
        <v>74</v>
      </c>
    </row>
    <row r="46" spans="1:9" x14ac:dyDescent="0.15">
      <c r="A46" s="78" t="s">
        <v>70</v>
      </c>
    </row>
    <row r="48" spans="1:9" x14ac:dyDescent="0.15">
      <c r="A48" s="78"/>
    </row>
    <row r="50" spans="1:1" x14ac:dyDescent="0.15">
      <c r="A50" s="78" t="s">
        <v>77</v>
      </c>
    </row>
  </sheetData>
  <mergeCells count="5">
    <mergeCell ref="A1:A7"/>
    <mergeCell ref="B2:F2"/>
    <mergeCell ref="B4:F4"/>
    <mergeCell ref="B6:C6"/>
    <mergeCell ref="B10:C10"/>
  </mergeCells>
  <conditionalFormatting sqref="A18:A25">
    <cfRule type="duplicateValues" dxfId="15" priority="22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8D380-EA55-BD42-A033-7F51D39B63D4}">
  <dimension ref="A1:J36"/>
  <sheetViews>
    <sheetView workbookViewId="0">
      <selection activeCell="N30" sqref="N30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98"/>
      <c r="C1" s="98"/>
      <c r="D1" s="98"/>
      <c r="E1" s="98"/>
      <c r="F1" s="98"/>
      <c r="G1" s="98"/>
      <c r="H1" s="98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98"/>
      <c r="H2" s="98"/>
      <c r="I2" s="43"/>
    </row>
    <row r="3" spans="1:9" ht="15" customHeight="1" x14ac:dyDescent="0.15">
      <c r="A3" s="137"/>
      <c r="B3" s="98"/>
      <c r="C3" s="98"/>
      <c r="D3" s="98"/>
      <c r="E3" s="98"/>
      <c r="F3" s="98"/>
      <c r="G3" s="98"/>
      <c r="H3" s="98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98"/>
      <c r="H4" s="98"/>
      <c r="I4" s="43"/>
    </row>
    <row r="5" spans="1:9" ht="15" customHeight="1" x14ac:dyDescent="0.15">
      <c r="A5" s="137"/>
      <c r="B5" s="98"/>
      <c r="C5" s="98"/>
      <c r="D5" s="98"/>
      <c r="E5" s="98"/>
      <c r="F5" s="98"/>
      <c r="G5" s="98"/>
      <c r="H5" s="98"/>
      <c r="I5" s="43"/>
    </row>
    <row r="6" spans="1:9" ht="15" customHeight="1" x14ac:dyDescent="0.15">
      <c r="A6" s="137"/>
      <c r="B6" s="138"/>
      <c r="C6" s="138"/>
      <c r="D6" s="98"/>
      <c r="E6" s="98"/>
      <c r="F6" s="98"/>
      <c r="G6" s="98"/>
      <c r="H6" s="98"/>
      <c r="I6" s="43"/>
    </row>
    <row r="7" spans="1:9" ht="15" customHeight="1" x14ac:dyDescent="0.15">
      <c r="A7" s="137"/>
      <c r="B7" s="98"/>
      <c r="C7" s="98"/>
      <c r="D7" s="98"/>
      <c r="E7" s="98"/>
      <c r="F7" s="98"/>
      <c r="G7" s="98"/>
      <c r="H7" s="98"/>
      <c r="I7" s="43"/>
    </row>
    <row r="8" spans="1:9" ht="15" customHeight="1" x14ac:dyDescent="0.15">
      <c r="A8" s="44" t="s">
        <v>11</v>
      </c>
      <c r="B8" s="45" t="s">
        <v>63</v>
      </c>
      <c r="C8" s="45"/>
      <c r="D8" s="45"/>
      <c r="E8" s="45"/>
      <c r="F8" s="97"/>
      <c r="G8" s="97"/>
      <c r="H8" s="97"/>
      <c r="I8" s="43"/>
    </row>
    <row r="9" spans="1:9" ht="15" customHeight="1" x14ac:dyDescent="0.15">
      <c r="A9" s="44" t="s">
        <v>0</v>
      </c>
      <c r="B9" s="45" t="s">
        <v>91</v>
      </c>
      <c r="C9" s="45"/>
      <c r="D9" s="45"/>
      <c r="E9" s="45"/>
      <c r="F9" s="97"/>
      <c r="G9" s="97"/>
      <c r="H9" s="97"/>
      <c r="I9" s="43"/>
    </row>
    <row r="10" spans="1:9" ht="15" customHeight="1" x14ac:dyDescent="0.15">
      <c r="A10" s="44" t="s">
        <v>13</v>
      </c>
      <c r="B10" s="140">
        <v>43143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98"/>
      <c r="E11" s="98"/>
      <c r="F11" s="98"/>
      <c r="G11" s="98"/>
      <c r="H11" s="98"/>
      <c r="I11" s="43"/>
    </row>
    <row r="12" spans="1:9" ht="15" customHeight="1" x14ac:dyDescent="0.15">
      <c r="A12" s="44" t="s">
        <v>16</v>
      </c>
      <c r="B12" s="97" t="s">
        <v>49</v>
      </c>
      <c r="C12" s="98"/>
      <c r="D12" s="98"/>
      <c r="E12" s="98"/>
      <c r="F12" s="98"/>
      <c r="G12" s="98"/>
      <c r="H12" s="98"/>
      <c r="I12" s="43"/>
    </row>
    <row r="13" spans="1:9" ht="15" customHeight="1" x14ac:dyDescent="0.15">
      <c r="A13" s="9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97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ht="15" customHeight="1" x14ac:dyDescent="0.15">
      <c r="A15" s="97" t="s">
        <v>14</v>
      </c>
      <c r="B15" s="58">
        <v>1</v>
      </c>
      <c r="C15" s="59"/>
      <c r="D15" s="60">
        <v>1</v>
      </c>
      <c r="E15" s="59"/>
      <c r="F15" s="60">
        <v>64.19</v>
      </c>
      <c r="G15" s="59"/>
      <c r="H15" s="56" t="s">
        <v>19</v>
      </c>
      <c r="I15" s="57" t="s">
        <v>26</v>
      </c>
    </row>
    <row r="16" spans="1:9" ht="15" customHeight="1" x14ac:dyDescent="0.15">
      <c r="A16" s="9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14</v>
      </c>
    </row>
    <row r="17" spans="1:10" ht="15" customHeight="1" x14ac:dyDescent="0.15">
      <c r="A17" s="77" t="s">
        <v>53</v>
      </c>
      <c r="B17" s="81">
        <v>0</v>
      </c>
      <c r="C17" s="82">
        <f t="shared" ref="C17:C32" si="0">B17/B$15*1000*B$14</f>
        <v>0</v>
      </c>
      <c r="D17" s="81">
        <v>0</v>
      </c>
      <c r="E17" s="82">
        <f t="shared" ref="E17:E32" si="1">D17/D$15*1000*D$14</f>
        <v>0</v>
      </c>
      <c r="F17" s="81">
        <v>64.19</v>
      </c>
      <c r="G17" s="82">
        <f t="shared" ref="G17:G32" si="2">F17/F$15*1000*F$14</f>
        <v>500</v>
      </c>
      <c r="H17" s="75">
        <f>LARGE((C17,E17,G17),1)</f>
        <v>500</v>
      </c>
      <c r="I17" s="76">
        <v>1</v>
      </c>
      <c r="J17" s="96"/>
    </row>
    <row r="18" spans="1:10" ht="15" customHeight="1" x14ac:dyDescent="0.15">
      <c r="A18" s="77" t="s">
        <v>52</v>
      </c>
      <c r="B18" s="81">
        <v>0</v>
      </c>
      <c r="C18" s="82">
        <f t="shared" si="0"/>
        <v>0</v>
      </c>
      <c r="D18" s="81">
        <v>0</v>
      </c>
      <c r="E18" s="82">
        <f t="shared" si="1"/>
        <v>0</v>
      </c>
      <c r="F18" s="81">
        <v>61.99</v>
      </c>
      <c r="G18" s="82">
        <f t="shared" si="2"/>
        <v>482.86337435737659</v>
      </c>
      <c r="H18" s="75">
        <f>LARGE((C18,E18,G18),1)</f>
        <v>482.86337435737659</v>
      </c>
      <c r="I18" s="76">
        <v>2</v>
      </c>
      <c r="J18" s="96"/>
    </row>
    <row r="19" spans="1:10" x14ac:dyDescent="0.15">
      <c r="A19" s="78" t="s">
        <v>66</v>
      </c>
      <c r="B19" s="81">
        <v>0</v>
      </c>
      <c r="C19" s="82">
        <f t="shared" si="0"/>
        <v>0</v>
      </c>
      <c r="D19" s="81">
        <v>0</v>
      </c>
      <c r="E19" s="82">
        <f t="shared" si="1"/>
        <v>0</v>
      </c>
      <c r="F19" s="81">
        <v>57.49</v>
      </c>
      <c r="G19" s="82">
        <f t="shared" si="2"/>
        <v>447.81118554291947</v>
      </c>
      <c r="H19" s="75">
        <f>LARGE((C19,E19,G19),1)</f>
        <v>447.81118554291947</v>
      </c>
      <c r="I19" s="76">
        <v>3</v>
      </c>
      <c r="J19" s="96"/>
    </row>
    <row r="20" spans="1:10" x14ac:dyDescent="0.15">
      <c r="A20" s="78" t="s">
        <v>65</v>
      </c>
      <c r="B20" s="81">
        <v>0</v>
      </c>
      <c r="C20" s="82">
        <f t="shared" si="0"/>
        <v>0</v>
      </c>
      <c r="D20" s="81">
        <v>0</v>
      </c>
      <c r="E20" s="82">
        <f t="shared" si="1"/>
        <v>0</v>
      </c>
      <c r="F20" s="81">
        <v>44.45</v>
      </c>
      <c r="G20" s="82">
        <f t="shared" si="2"/>
        <v>346.23773173391498</v>
      </c>
      <c r="H20" s="75">
        <f>LARGE((C20,E20,G20),1)</f>
        <v>346.23773173391498</v>
      </c>
      <c r="I20" s="76">
        <v>4</v>
      </c>
    </row>
    <row r="21" spans="1:10" x14ac:dyDescent="0.15">
      <c r="A21" s="78" t="s">
        <v>68</v>
      </c>
      <c r="B21" s="81">
        <v>0</v>
      </c>
      <c r="C21" s="82">
        <f t="shared" si="0"/>
        <v>0</v>
      </c>
      <c r="D21" s="81">
        <v>0</v>
      </c>
      <c r="E21" s="82">
        <f t="shared" si="1"/>
        <v>0</v>
      </c>
      <c r="F21" s="81">
        <v>44.07</v>
      </c>
      <c r="G21" s="82">
        <f t="shared" si="2"/>
        <v>343.27776912291637</v>
      </c>
      <c r="H21" s="75">
        <f>LARGE((C21,E21,G21),1)</f>
        <v>343.27776912291637</v>
      </c>
      <c r="I21" s="76">
        <v>5</v>
      </c>
    </row>
    <row r="22" spans="1:10" x14ac:dyDescent="0.15">
      <c r="A22" s="78" t="s">
        <v>69</v>
      </c>
      <c r="B22" s="81">
        <v>0</v>
      </c>
      <c r="C22" s="82">
        <f t="shared" si="0"/>
        <v>0</v>
      </c>
      <c r="D22" s="81">
        <v>0</v>
      </c>
      <c r="E22" s="82">
        <f t="shared" si="1"/>
        <v>0</v>
      </c>
      <c r="F22" s="81">
        <v>43.54</v>
      </c>
      <c r="G22" s="82">
        <f t="shared" si="2"/>
        <v>339.14940021810253</v>
      </c>
      <c r="H22" s="75">
        <f>LARGE((C22,E22,G22),1)</f>
        <v>339.14940021810253</v>
      </c>
      <c r="I22" s="76">
        <v>6</v>
      </c>
    </row>
    <row r="23" spans="1:10" x14ac:dyDescent="0.15">
      <c r="A23" s="78" t="s">
        <v>72</v>
      </c>
      <c r="B23" s="81">
        <v>0</v>
      </c>
      <c r="C23" s="82">
        <f t="shared" si="0"/>
        <v>0</v>
      </c>
      <c r="D23" s="81">
        <v>0</v>
      </c>
      <c r="E23" s="82">
        <f t="shared" si="1"/>
        <v>0</v>
      </c>
      <c r="F23" s="81">
        <v>43.54</v>
      </c>
      <c r="G23" s="82">
        <f t="shared" si="2"/>
        <v>339.14940021810253</v>
      </c>
      <c r="H23" s="75">
        <f>LARGE((C23,E23,G23),1)</f>
        <v>339.14940021810253</v>
      </c>
      <c r="I23" s="76">
        <v>7</v>
      </c>
    </row>
    <row r="24" spans="1:10" x14ac:dyDescent="0.15">
      <c r="A24" s="78" t="s">
        <v>71</v>
      </c>
      <c r="B24" s="81">
        <v>0</v>
      </c>
      <c r="C24" s="82">
        <f t="shared" si="0"/>
        <v>0</v>
      </c>
      <c r="D24" s="81">
        <v>0</v>
      </c>
      <c r="E24" s="82">
        <f t="shared" si="1"/>
        <v>0</v>
      </c>
      <c r="F24" s="81">
        <v>42.82</v>
      </c>
      <c r="G24" s="82">
        <f t="shared" si="2"/>
        <v>333.54105000778941</v>
      </c>
      <c r="H24" s="75">
        <f>LARGE((C24,E24,G24),1)</f>
        <v>333.54105000778941</v>
      </c>
      <c r="I24" s="76">
        <v>8</v>
      </c>
    </row>
    <row r="25" spans="1:10" x14ac:dyDescent="0.15">
      <c r="A25" s="78" t="s">
        <v>75</v>
      </c>
      <c r="B25" s="81">
        <v>0</v>
      </c>
      <c r="C25" s="82">
        <f t="shared" si="0"/>
        <v>0</v>
      </c>
      <c r="D25" s="81">
        <v>0</v>
      </c>
      <c r="E25" s="82">
        <f t="shared" si="1"/>
        <v>0</v>
      </c>
      <c r="F25" s="81">
        <v>31.19</v>
      </c>
      <c r="G25" s="82">
        <f t="shared" si="2"/>
        <v>242.9506153606481</v>
      </c>
      <c r="H25" s="75">
        <f>LARGE((C25,E25,G25),1)</f>
        <v>242.9506153606481</v>
      </c>
      <c r="I25" s="76">
        <v>9</v>
      </c>
    </row>
    <row r="26" spans="1:10" x14ac:dyDescent="0.15">
      <c r="A26" s="78" t="s">
        <v>92</v>
      </c>
      <c r="B26" s="81">
        <v>0</v>
      </c>
      <c r="C26" s="82">
        <f t="shared" si="0"/>
        <v>0</v>
      </c>
      <c r="D26" s="81">
        <v>0</v>
      </c>
      <c r="E26" s="82">
        <f t="shared" si="1"/>
        <v>0</v>
      </c>
      <c r="F26" s="81">
        <v>29.71</v>
      </c>
      <c r="G26" s="82">
        <f t="shared" si="2"/>
        <v>231.42233992833778</v>
      </c>
      <c r="H26" s="75">
        <f>LARGE((C26,E26,G26),1)</f>
        <v>231.42233992833778</v>
      </c>
      <c r="I26" s="76">
        <v>10</v>
      </c>
    </row>
    <row r="27" spans="1:10" x14ac:dyDescent="0.15">
      <c r="A27" s="78" t="s">
        <v>76</v>
      </c>
      <c r="B27" s="81">
        <v>0</v>
      </c>
      <c r="C27" s="82">
        <f t="shared" si="0"/>
        <v>0</v>
      </c>
      <c r="D27" s="81">
        <v>0</v>
      </c>
      <c r="E27" s="82">
        <f t="shared" si="1"/>
        <v>0</v>
      </c>
      <c r="F27" s="81">
        <v>28.5</v>
      </c>
      <c r="G27" s="82">
        <f t="shared" si="2"/>
        <v>221.99719582489485</v>
      </c>
      <c r="H27" s="75">
        <f>LARGE((C27,E27,G27),1)</f>
        <v>221.99719582489485</v>
      </c>
      <c r="I27" s="76">
        <v>11</v>
      </c>
    </row>
    <row r="28" spans="1:10" x14ac:dyDescent="0.15">
      <c r="A28" s="78" t="s">
        <v>73</v>
      </c>
      <c r="B28" s="81">
        <v>0</v>
      </c>
      <c r="C28" s="82">
        <f t="shared" si="0"/>
        <v>0</v>
      </c>
      <c r="D28" s="81">
        <v>0</v>
      </c>
      <c r="E28" s="82">
        <f t="shared" si="1"/>
        <v>0</v>
      </c>
      <c r="F28" s="81">
        <v>24.86</v>
      </c>
      <c r="G28" s="82">
        <f t="shared" si="2"/>
        <v>193.64386976164513</v>
      </c>
      <c r="H28" s="75">
        <f>LARGE((C28,E28,G28),1)</f>
        <v>193.64386976164513</v>
      </c>
      <c r="I28" s="76">
        <v>12</v>
      </c>
    </row>
    <row r="29" spans="1:10" x14ac:dyDescent="0.15">
      <c r="A29" s="78" t="s">
        <v>78</v>
      </c>
      <c r="B29" s="81">
        <v>0</v>
      </c>
      <c r="C29" s="82">
        <f t="shared" ref="C29" si="3">B29/B$15*1000*B$14</f>
        <v>0</v>
      </c>
      <c r="D29" s="81">
        <v>0</v>
      </c>
      <c r="E29" s="82">
        <f t="shared" ref="E29" si="4">D29/D$15*1000*D$14</f>
        <v>0</v>
      </c>
      <c r="F29" s="81">
        <v>17.79</v>
      </c>
      <c r="G29" s="82">
        <f t="shared" ref="G29" si="5">F29/F$15*1000*F$14</f>
        <v>138.57298644648699</v>
      </c>
      <c r="H29" s="75">
        <f>LARGE((C29,E29,G29),1)</f>
        <v>138.57298644648699</v>
      </c>
      <c r="I29" s="76">
        <v>13</v>
      </c>
    </row>
    <row r="30" spans="1:10" x14ac:dyDescent="0.15">
      <c r="A30" s="78" t="s">
        <v>95</v>
      </c>
      <c r="B30" s="81">
        <v>0</v>
      </c>
      <c r="C30" s="82">
        <f t="shared" si="0"/>
        <v>0</v>
      </c>
      <c r="D30" s="81">
        <v>0</v>
      </c>
      <c r="E30" s="82">
        <f t="shared" si="1"/>
        <v>0</v>
      </c>
      <c r="F30" s="81">
        <v>1.04</v>
      </c>
      <c r="G30" s="82">
        <f t="shared" si="2"/>
        <v>8.1009503037856359</v>
      </c>
      <c r="H30" s="75">
        <f>LARGE((C30,E30,G30),1)</f>
        <v>8.1009503037856359</v>
      </c>
      <c r="I30" s="76">
        <v>14</v>
      </c>
    </row>
    <row r="31" spans="1:10" x14ac:dyDescent="0.15">
      <c r="A31" s="78" t="s">
        <v>93</v>
      </c>
      <c r="B31" s="81">
        <v>0</v>
      </c>
      <c r="C31" s="82">
        <f t="shared" si="0"/>
        <v>0</v>
      </c>
      <c r="D31" s="81">
        <v>0</v>
      </c>
      <c r="E31" s="82">
        <f t="shared" si="1"/>
        <v>0</v>
      </c>
      <c r="F31" s="81"/>
      <c r="G31" s="82">
        <f t="shared" si="2"/>
        <v>0</v>
      </c>
      <c r="H31" s="75">
        <f>LARGE((C31,E31,G31),1)</f>
        <v>0</v>
      </c>
      <c r="I31" s="76" t="s">
        <v>96</v>
      </c>
    </row>
    <row r="32" spans="1:10" x14ac:dyDescent="0.15">
      <c r="A32" s="78" t="s">
        <v>67</v>
      </c>
      <c r="B32" s="81">
        <v>0</v>
      </c>
      <c r="C32" s="82">
        <f t="shared" si="0"/>
        <v>0</v>
      </c>
      <c r="D32" s="81">
        <v>0</v>
      </c>
      <c r="E32" s="82">
        <f t="shared" si="1"/>
        <v>0</v>
      </c>
      <c r="F32" s="81"/>
      <c r="G32" s="82">
        <f t="shared" si="2"/>
        <v>0</v>
      </c>
      <c r="H32" s="75">
        <f>LARGE((C32,E32,G32),1)</f>
        <v>0</v>
      </c>
      <c r="I32" s="76" t="s">
        <v>96</v>
      </c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</sheetData>
  <mergeCells count="5">
    <mergeCell ref="A1:A7"/>
    <mergeCell ref="B2:F2"/>
    <mergeCell ref="B4:F4"/>
    <mergeCell ref="B6:C6"/>
    <mergeCell ref="B10:C10"/>
  </mergeCells>
  <conditionalFormatting sqref="A32 A18:A24">
    <cfRule type="duplicateValues" dxfId="14" priority="27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FE6D-F23C-9140-991A-2F743A04FA80}">
  <dimension ref="A1:J22"/>
  <sheetViews>
    <sheetView workbookViewId="0">
      <selection activeCell="I17" sqref="I17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107"/>
      <c r="C1" s="107"/>
      <c r="D1" s="107"/>
      <c r="E1" s="107"/>
      <c r="F1" s="107"/>
      <c r="G1" s="107"/>
      <c r="H1" s="107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107"/>
      <c r="H2" s="107"/>
      <c r="I2" s="43"/>
    </row>
    <row r="3" spans="1:9" ht="15" customHeight="1" x14ac:dyDescent="0.15">
      <c r="A3" s="137"/>
      <c r="B3" s="107"/>
      <c r="C3" s="107"/>
      <c r="D3" s="107"/>
      <c r="E3" s="107"/>
      <c r="F3" s="107"/>
      <c r="G3" s="107"/>
      <c r="H3" s="107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107"/>
      <c r="H4" s="107"/>
      <c r="I4" s="43"/>
    </row>
    <row r="5" spans="1:9" ht="15" customHeight="1" x14ac:dyDescent="0.15">
      <c r="A5" s="137"/>
      <c r="B5" s="107"/>
      <c r="C5" s="107"/>
      <c r="D5" s="107"/>
      <c r="E5" s="107"/>
      <c r="F5" s="107"/>
      <c r="G5" s="107"/>
      <c r="H5" s="107"/>
      <c r="I5" s="43"/>
    </row>
    <row r="6" spans="1:9" ht="15" customHeight="1" x14ac:dyDescent="0.15">
      <c r="A6" s="137"/>
      <c r="B6" s="138"/>
      <c r="C6" s="138"/>
      <c r="D6" s="107"/>
      <c r="E6" s="107"/>
      <c r="F6" s="107"/>
      <c r="G6" s="107"/>
      <c r="H6" s="107"/>
      <c r="I6" s="43"/>
    </row>
    <row r="7" spans="1:9" ht="15" customHeight="1" x14ac:dyDescent="0.15">
      <c r="A7" s="137"/>
      <c r="B7" s="107"/>
      <c r="C7" s="107"/>
      <c r="D7" s="107"/>
      <c r="E7" s="107"/>
      <c r="F7" s="107"/>
      <c r="G7" s="107"/>
      <c r="H7" s="107"/>
      <c r="I7" s="43"/>
    </row>
    <row r="8" spans="1:9" ht="15" customHeight="1" x14ac:dyDescent="0.15">
      <c r="A8" s="44" t="s">
        <v>11</v>
      </c>
      <c r="B8" s="45" t="s">
        <v>108</v>
      </c>
      <c r="C8" s="45"/>
      <c r="D8" s="45"/>
      <c r="E8" s="45"/>
      <c r="F8" s="106"/>
      <c r="G8" s="106"/>
      <c r="H8" s="106"/>
      <c r="I8" s="43"/>
    </row>
    <row r="9" spans="1:9" ht="15" customHeight="1" x14ac:dyDescent="0.15">
      <c r="A9" s="44" t="s">
        <v>0</v>
      </c>
      <c r="B9" s="45" t="s">
        <v>109</v>
      </c>
      <c r="C9" s="45"/>
      <c r="D9" s="45"/>
      <c r="E9" s="45"/>
      <c r="F9" s="106"/>
      <c r="G9" s="106"/>
      <c r="H9" s="106"/>
      <c r="I9" s="43"/>
    </row>
    <row r="10" spans="1:9" ht="15" customHeight="1" x14ac:dyDescent="0.15">
      <c r="A10" s="44" t="s">
        <v>13</v>
      </c>
      <c r="B10" s="140">
        <v>43142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107"/>
      <c r="E11" s="107"/>
      <c r="F11" s="107"/>
      <c r="G11" s="107"/>
      <c r="H11" s="107"/>
      <c r="I11" s="43"/>
    </row>
    <row r="12" spans="1:9" ht="15" customHeight="1" x14ac:dyDescent="0.15">
      <c r="A12" s="44" t="s">
        <v>16</v>
      </c>
      <c r="B12" s="106" t="s">
        <v>49</v>
      </c>
      <c r="C12" s="107"/>
      <c r="D12" s="107"/>
      <c r="E12" s="107"/>
      <c r="F12" s="107"/>
      <c r="G12" s="107"/>
      <c r="H12" s="107"/>
      <c r="I12" s="43"/>
    </row>
    <row r="13" spans="1:9" ht="15" customHeight="1" x14ac:dyDescent="0.15">
      <c r="A13" s="106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106" t="s">
        <v>15</v>
      </c>
      <c r="B14" s="53">
        <v>0</v>
      </c>
      <c r="C14" s="54"/>
      <c r="D14" s="55">
        <v>0</v>
      </c>
      <c r="E14" s="54"/>
      <c r="F14" s="55">
        <v>0.1</v>
      </c>
      <c r="G14" s="54"/>
      <c r="H14" s="56" t="s">
        <v>18</v>
      </c>
      <c r="I14" s="57" t="s">
        <v>25</v>
      </c>
    </row>
    <row r="15" spans="1:9" ht="15" customHeight="1" x14ac:dyDescent="0.15">
      <c r="A15" s="106" t="s">
        <v>14</v>
      </c>
      <c r="B15" s="58">
        <v>1</v>
      </c>
      <c r="C15" s="59"/>
      <c r="D15" s="60">
        <v>1</v>
      </c>
      <c r="E15" s="59"/>
      <c r="F15" s="60">
        <v>100</v>
      </c>
      <c r="G15" s="59"/>
      <c r="H15" s="56" t="s">
        <v>19</v>
      </c>
      <c r="I15" s="57" t="s">
        <v>26</v>
      </c>
    </row>
    <row r="16" spans="1:9" ht="15" customHeight="1" x14ac:dyDescent="0.15">
      <c r="A16" s="106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3</v>
      </c>
    </row>
    <row r="17" spans="1:10" ht="15" customHeight="1" x14ac:dyDescent="0.15">
      <c r="A17" s="78" t="s">
        <v>110</v>
      </c>
      <c r="B17" s="81">
        <v>0</v>
      </c>
      <c r="C17" s="82">
        <f t="shared" ref="C17:C18" si="0">B17/B$15*1000*B$14</f>
        <v>0</v>
      </c>
      <c r="D17" s="81">
        <v>0</v>
      </c>
      <c r="E17" s="82">
        <f t="shared" ref="E17:E18" si="1">D17/D$15*1000*D$14</f>
        <v>0</v>
      </c>
      <c r="F17" s="81">
        <v>100</v>
      </c>
      <c r="G17" s="82">
        <f t="shared" ref="G17:G18" si="2">F17/F$15*1000*F$14</f>
        <v>100</v>
      </c>
      <c r="H17" s="75">
        <f>LARGE((C17,E17,G17),1)</f>
        <v>100</v>
      </c>
      <c r="I17" s="76"/>
      <c r="J17" s="96"/>
    </row>
    <row r="18" spans="1:10" ht="15" customHeight="1" x14ac:dyDescent="0.15">
      <c r="A18" s="77" t="s">
        <v>111</v>
      </c>
      <c r="B18" s="81">
        <v>0</v>
      </c>
      <c r="C18" s="82">
        <f t="shared" si="0"/>
        <v>0</v>
      </c>
      <c r="D18" s="81">
        <v>0</v>
      </c>
      <c r="E18" s="82">
        <f t="shared" si="1"/>
        <v>0</v>
      </c>
      <c r="F18" s="81">
        <v>100</v>
      </c>
      <c r="G18" s="82">
        <f t="shared" si="2"/>
        <v>100</v>
      </c>
      <c r="H18" s="75">
        <f>LARGE((C18,E18,G18),1)</f>
        <v>100</v>
      </c>
      <c r="I18" s="76"/>
      <c r="J18" s="96"/>
    </row>
    <row r="19" spans="1:10" ht="15" customHeight="1" x14ac:dyDescent="0.15">
      <c r="A19" s="77" t="s">
        <v>114</v>
      </c>
      <c r="B19" s="81">
        <v>0</v>
      </c>
      <c r="C19" s="82">
        <f t="shared" ref="C19" si="3">B19/B$15*1000*B$14</f>
        <v>0</v>
      </c>
      <c r="D19" s="81">
        <v>0</v>
      </c>
      <c r="E19" s="82">
        <f t="shared" ref="E19" si="4">D19/D$15*1000*D$14</f>
        <v>0</v>
      </c>
      <c r="F19" s="81">
        <v>100</v>
      </c>
      <c r="G19" s="82">
        <f t="shared" ref="G19" si="5">F19/F$15*1000*F$14</f>
        <v>100</v>
      </c>
      <c r="H19" s="75">
        <f>LARGE((C19,E19,G19),1)</f>
        <v>100</v>
      </c>
      <c r="I19" s="76"/>
      <c r="J19" s="96"/>
    </row>
    <row r="20" spans="1:10" x14ac:dyDescent="0.15">
      <c r="C20"/>
    </row>
    <row r="21" spans="1:10" x14ac:dyDescent="0.15">
      <c r="C21"/>
    </row>
    <row r="22" spans="1:10" x14ac:dyDescent="0.15">
      <c r="C22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3" priority="31"/>
  </conditionalFormatting>
  <conditionalFormatting sqref="A19">
    <cfRule type="duplicateValues" dxfId="12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55E76-EAA6-A44A-A840-9CBA611155F5}">
  <dimension ref="A1:J35"/>
  <sheetViews>
    <sheetView workbookViewId="0">
      <selection activeCell="A20" sqref="A20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113"/>
      <c r="C1" s="113"/>
      <c r="D1" s="113"/>
      <c r="E1" s="113"/>
      <c r="F1" s="113"/>
      <c r="G1" s="113"/>
      <c r="H1" s="113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113"/>
      <c r="H2" s="113"/>
      <c r="I2" s="43"/>
    </row>
    <row r="3" spans="1:9" ht="15" customHeight="1" x14ac:dyDescent="0.15">
      <c r="A3" s="137"/>
      <c r="B3" s="113"/>
      <c r="C3" s="113"/>
      <c r="D3" s="113"/>
      <c r="E3" s="113"/>
      <c r="F3" s="113"/>
      <c r="G3" s="113"/>
      <c r="H3" s="113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113"/>
      <c r="H4" s="113"/>
      <c r="I4" s="43"/>
    </row>
    <row r="5" spans="1:9" ht="15" customHeight="1" x14ac:dyDescent="0.15">
      <c r="A5" s="137"/>
      <c r="B5" s="113"/>
      <c r="C5" s="113"/>
      <c r="D5" s="113"/>
      <c r="E5" s="113"/>
      <c r="F5" s="113"/>
      <c r="G5" s="113"/>
      <c r="H5" s="113"/>
      <c r="I5" s="43"/>
    </row>
    <row r="6" spans="1:9" ht="15" customHeight="1" x14ac:dyDescent="0.15">
      <c r="A6" s="137"/>
      <c r="B6" s="138"/>
      <c r="C6" s="138"/>
      <c r="D6" s="113"/>
      <c r="E6" s="113"/>
      <c r="F6" s="113"/>
      <c r="G6" s="113"/>
      <c r="H6" s="113"/>
      <c r="I6" s="43"/>
    </row>
    <row r="7" spans="1:9" ht="15" customHeight="1" x14ac:dyDescent="0.15">
      <c r="A7" s="137"/>
      <c r="B7" s="113"/>
      <c r="C7" s="113"/>
      <c r="D7" s="113"/>
      <c r="E7" s="113"/>
      <c r="F7" s="113"/>
      <c r="G7" s="113"/>
      <c r="H7" s="113"/>
      <c r="I7" s="43"/>
    </row>
    <row r="8" spans="1:9" ht="15" customHeight="1" x14ac:dyDescent="0.15">
      <c r="A8" s="44" t="s">
        <v>11</v>
      </c>
      <c r="B8" s="45" t="s">
        <v>115</v>
      </c>
      <c r="C8" s="45"/>
      <c r="D8" s="45"/>
      <c r="E8" s="45"/>
      <c r="F8" s="112"/>
      <c r="G8" s="112"/>
      <c r="H8" s="112"/>
      <c r="I8" s="43"/>
    </row>
    <row r="9" spans="1:9" ht="15" customHeight="1" x14ac:dyDescent="0.15">
      <c r="A9" s="44" t="s">
        <v>0</v>
      </c>
      <c r="B9" s="45" t="s">
        <v>91</v>
      </c>
      <c r="C9" s="45"/>
      <c r="D9" s="45"/>
      <c r="E9" s="45"/>
      <c r="F9" s="112"/>
      <c r="G9" s="112"/>
      <c r="H9" s="112"/>
      <c r="I9" s="43"/>
    </row>
    <row r="10" spans="1:9" ht="15" customHeight="1" x14ac:dyDescent="0.15">
      <c r="A10" s="44" t="s">
        <v>13</v>
      </c>
      <c r="B10" s="140">
        <v>43163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113"/>
      <c r="E11" s="113"/>
      <c r="F11" s="113"/>
      <c r="G11" s="113"/>
      <c r="H11" s="113"/>
      <c r="I11" s="43"/>
    </row>
    <row r="12" spans="1:9" ht="15" customHeight="1" x14ac:dyDescent="0.15">
      <c r="A12" s="44" t="s">
        <v>16</v>
      </c>
      <c r="B12" s="112" t="s">
        <v>49</v>
      </c>
      <c r="C12" s="113"/>
      <c r="D12" s="113"/>
      <c r="E12" s="113"/>
      <c r="F12" s="113"/>
      <c r="G12" s="113"/>
      <c r="H12" s="113"/>
      <c r="I12" s="43"/>
    </row>
    <row r="13" spans="1:9" ht="15" customHeight="1" x14ac:dyDescent="0.15">
      <c r="A13" s="112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112" t="s">
        <v>15</v>
      </c>
      <c r="B14" s="53">
        <v>0</v>
      </c>
      <c r="C14" s="54"/>
      <c r="D14" s="55">
        <v>0</v>
      </c>
      <c r="E14" s="54"/>
      <c r="F14" s="55">
        <v>0.55000000000000004</v>
      </c>
      <c r="G14" s="54"/>
      <c r="H14" s="56" t="s">
        <v>18</v>
      </c>
      <c r="I14" s="57" t="s">
        <v>25</v>
      </c>
    </row>
    <row r="15" spans="1:9" ht="15" customHeight="1" x14ac:dyDescent="0.15">
      <c r="A15" s="112" t="s">
        <v>14</v>
      </c>
      <c r="B15" s="58">
        <v>1</v>
      </c>
      <c r="C15" s="59"/>
      <c r="D15" s="60">
        <v>1</v>
      </c>
      <c r="E15" s="59"/>
      <c r="F15" s="60">
        <v>61.62</v>
      </c>
      <c r="G15" s="59"/>
      <c r="H15" s="56" t="s">
        <v>19</v>
      </c>
      <c r="I15" s="57" t="s">
        <v>26</v>
      </c>
    </row>
    <row r="16" spans="1:9" ht="15" customHeight="1" x14ac:dyDescent="0.15">
      <c r="A16" s="112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15</v>
      </c>
    </row>
    <row r="17" spans="1:10" ht="15" customHeight="1" x14ac:dyDescent="0.15">
      <c r="A17" s="77" t="s">
        <v>53</v>
      </c>
      <c r="B17" s="81">
        <v>0</v>
      </c>
      <c r="C17" s="82">
        <f t="shared" ref="C17:C33" si="0">B17/B$15*1000*B$14</f>
        <v>0</v>
      </c>
      <c r="D17" s="81">
        <v>0</v>
      </c>
      <c r="E17" s="82">
        <f t="shared" ref="E17:E33" si="1">D17/D$15*1000*D$14</f>
        <v>0</v>
      </c>
      <c r="F17" s="81">
        <v>61.62</v>
      </c>
      <c r="G17" s="82">
        <f t="shared" ref="G17:G33" si="2">F17/F$15*1000*F$14</f>
        <v>550</v>
      </c>
      <c r="H17" s="75">
        <f>LARGE((C17,E17,G17),1)</f>
        <v>550</v>
      </c>
      <c r="I17" s="76">
        <v>1</v>
      </c>
      <c r="J17" s="96"/>
    </row>
    <row r="18" spans="1:10" ht="15" customHeight="1" x14ac:dyDescent="0.15">
      <c r="A18" s="77" t="s">
        <v>52</v>
      </c>
      <c r="B18" s="81">
        <v>0</v>
      </c>
      <c r="C18" s="82">
        <f t="shared" si="0"/>
        <v>0</v>
      </c>
      <c r="D18" s="81">
        <v>0</v>
      </c>
      <c r="E18" s="82">
        <f t="shared" si="1"/>
        <v>0</v>
      </c>
      <c r="F18" s="81">
        <v>61.61</v>
      </c>
      <c r="G18" s="82">
        <f>F18/F$15*1000*F$14</f>
        <v>549.91074326517366</v>
      </c>
      <c r="H18" s="75">
        <f>LARGE((C18,E18,G18),1)</f>
        <v>549.91074326517366</v>
      </c>
      <c r="I18" s="76">
        <v>2</v>
      </c>
      <c r="J18" s="96"/>
    </row>
    <row r="19" spans="1:10" x14ac:dyDescent="0.15">
      <c r="A19" s="78" t="s">
        <v>66</v>
      </c>
      <c r="B19" s="81">
        <v>0</v>
      </c>
      <c r="C19" s="82">
        <f t="shared" si="0"/>
        <v>0</v>
      </c>
      <c r="D19" s="81">
        <v>0</v>
      </c>
      <c r="E19" s="82">
        <f t="shared" si="1"/>
        <v>0</v>
      </c>
      <c r="F19" s="81">
        <v>57.41</v>
      </c>
      <c r="G19" s="82">
        <f t="shared" si="2"/>
        <v>512.42291463810454</v>
      </c>
      <c r="H19" s="75">
        <f>LARGE((C19,E19,G19),1)</f>
        <v>512.42291463810454</v>
      </c>
      <c r="I19" s="76">
        <v>3</v>
      </c>
      <c r="J19" s="96"/>
    </row>
    <row r="20" spans="1:10" x14ac:dyDescent="0.15">
      <c r="A20" s="78" t="s">
        <v>65</v>
      </c>
      <c r="B20" s="81">
        <v>0</v>
      </c>
      <c r="C20" s="82">
        <f t="shared" si="0"/>
        <v>0</v>
      </c>
      <c r="D20" s="81">
        <v>0</v>
      </c>
      <c r="E20" s="82">
        <f t="shared" si="1"/>
        <v>0</v>
      </c>
      <c r="F20" s="81">
        <v>57.3</v>
      </c>
      <c r="G20" s="82">
        <f t="shared" si="2"/>
        <v>511.44109055501463</v>
      </c>
      <c r="H20" s="75">
        <f>LARGE((C20,E20,G20),1)</f>
        <v>511.44109055501463</v>
      </c>
      <c r="I20" s="76">
        <v>4</v>
      </c>
    </row>
    <row r="21" spans="1:10" x14ac:dyDescent="0.15">
      <c r="A21" s="78" t="s">
        <v>69</v>
      </c>
      <c r="B21" s="81">
        <v>0</v>
      </c>
      <c r="C21" s="82">
        <f t="shared" si="0"/>
        <v>0</v>
      </c>
      <c r="D21" s="81">
        <v>0</v>
      </c>
      <c r="E21" s="82">
        <f t="shared" si="1"/>
        <v>0</v>
      </c>
      <c r="F21" s="81">
        <v>49.62</v>
      </c>
      <c r="G21" s="82">
        <f t="shared" si="2"/>
        <v>442.89191820837397</v>
      </c>
      <c r="H21" s="75">
        <f>LARGE((C21,E21,G21),1)</f>
        <v>442.89191820837397</v>
      </c>
      <c r="I21" s="76">
        <v>5</v>
      </c>
    </row>
    <row r="22" spans="1:10" x14ac:dyDescent="0.15">
      <c r="A22" s="78" t="s">
        <v>71</v>
      </c>
      <c r="B22" s="81">
        <v>0</v>
      </c>
      <c r="C22" s="82">
        <f t="shared" si="0"/>
        <v>0</v>
      </c>
      <c r="D22" s="81">
        <v>0</v>
      </c>
      <c r="E22" s="82">
        <f t="shared" si="1"/>
        <v>0</v>
      </c>
      <c r="F22" s="81">
        <v>46.74</v>
      </c>
      <c r="G22" s="82">
        <f t="shared" si="2"/>
        <v>417.1859785783837</v>
      </c>
      <c r="H22" s="75">
        <f>LARGE((C22,E22,G22),1)</f>
        <v>417.1859785783837</v>
      </c>
      <c r="I22" s="76">
        <v>6</v>
      </c>
    </row>
    <row r="23" spans="1:10" x14ac:dyDescent="0.15">
      <c r="A23" s="78" t="s">
        <v>72</v>
      </c>
      <c r="B23" s="81">
        <v>0</v>
      </c>
      <c r="C23" s="82">
        <f t="shared" si="0"/>
        <v>0</v>
      </c>
      <c r="D23" s="81">
        <v>0</v>
      </c>
      <c r="E23" s="82">
        <f t="shared" si="1"/>
        <v>0</v>
      </c>
      <c r="F23" s="81">
        <v>40.19</v>
      </c>
      <c r="G23" s="82">
        <f t="shared" si="2"/>
        <v>358.72281726712112</v>
      </c>
      <c r="H23" s="75">
        <f>LARGE((C23,E23,G23),1)</f>
        <v>358.72281726712112</v>
      </c>
      <c r="I23" s="76">
        <v>7</v>
      </c>
    </row>
    <row r="24" spans="1:10" x14ac:dyDescent="0.15">
      <c r="A24" s="78" t="s">
        <v>74</v>
      </c>
      <c r="B24" s="81">
        <v>0</v>
      </c>
      <c r="C24" s="82">
        <f t="shared" si="0"/>
        <v>0</v>
      </c>
      <c r="D24" s="81">
        <v>0</v>
      </c>
      <c r="E24" s="82">
        <f t="shared" si="1"/>
        <v>0</v>
      </c>
      <c r="F24" s="81">
        <v>39.909999999999997</v>
      </c>
      <c r="G24" s="82">
        <f t="shared" si="2"/>
        <v>356.22362869198309</v>
      </c>
      <c r="H24" s="75">
        <f>LARGE((C24,E24,G24),1)</f>
        <v>356.22362869198309</v>
      </c>
      <c r="I24" s="76">
        <v>8</v>
      </c>
    </row>
    <row r="25" spans="1:10" x14ac:dyDescent="0.15">
      <c r="A25" s="78" t="s">
        <v>76</v>
      </c>
      <c r="B25" s="81">
        <v>0</v>
      </c>
      <c r="C25" s="82">
        <f t="shared" si="0"/>
        <v>0</v>
      </c>
      <c r="D25" s="81">
        <v>0</v>
      </c>
      <c r="E25" s="82">
        <f t="shared" si="1"/>
        <v>0</v>
      </c>
      <c r="F25" s="81">
        <v>38.67</v>
      </c>
      <c r="G25" s="82">
        <f t="shared" si="2"/>
        <v>345.15579357351515</v>
      </c>
      <c r="H25" s="75">
        <f>LARGE((C25,E25,G25),1)</f>
        <v>345.15579357351515</v>
      </c>
      <c r="I25" s="76">
        <v>9</v>
      </c>
    </row>
    <row r="26" spans="1:10" x14ac:dyDescent="0.15">
      <c r="A26" s="78" t="s">
        <v>92</v>
      </c>
      <c r="B26" s="81">
        <v>0</v>
      </c>
      <c r="C26" s="82">
        <f t="shared" si="0"/>
        <v>0</v>
      </c>
      <c r="D26" s="81">
        <v>0</v>
      </c>
      <c r="E26" s="82">
        <f t="shared" si="1"/>
        <v>0</v>
      </c>
      <c r="F26" s="81">
        <v>34.020000000000003</v>
      </c>
      <c r="G26" s="82">
        <f t="shared" si="2"/>
        <v>303.65141187926002</v>
      </c>
      <c r="H26" s="75">
        <f>LARGE((C26,E26,G26),1)</f>
        <v>303.65141187926002</v>
      </c>
      <c r="I26" s="76">
        <v>10</v>
      </c>
    </row>
    <row r="27" spans="1:10" x14ac:dyDescent="0.15">
      <c r="A27" s="78" t="s">
        <v>73</v>
      </c>
      <c r="B27" s="81">
        <v>0</v>
      </c>
      <c r="C27" s="82">
        <f t="shared" si="0"/>
        <v>0</v>
      </c>
      <c r="D27" s="81">
        <v>0</v>
      </c>
      <c r="E27" s="82">
        <f t="shared" si="1"/>
        <v>0</v>
      </c>
      <c r="F27" s="81">
        <v>27.6</v>
      </c>
      <c r="G27" s="82">
        <f t="shared" si="2"/>
        <v>246.34858812074003</v>
      </c>
      <c r="H27" s="75">
        <f>LARGE((C27,E27,G27),1)</f>
        <v>246.34858812074003</v>
      </c>
      <c r="I27" s="76">
        <v>11</v>
      </c>
    </row>
    <row r="28" spans="1:10" x14ac:dyDescent="0.15">
      <c r="A28" s="78" t="s">
        <v>77</v>
      </c>
      <c r="B28" s="81">
        <v>0</v>
      </c>
      <c r="C28" s="82">
        <f t="shared" si="0"/>
        <v>0</v>
      </c>
      <c r="D28" s="81">
        <v>0</v>
      </c>
      <c r="E28" s="82">
        <f t="shared" si="1"/>
        <v>0</v>
      </c>
      <c r="F28" s="81">
        <v>19.89</v>
      </c>
      <c r="G28" s="82">
        <f t="shared" si="2"/>
        <v>177.53164556962025</v>
      </c>
      <c r="H28" s="75">
        <f>LARGE((C28,E28,G28),1)</f>
        <v>177.53164556962025</v>
      </c>
      <c r="I28" s="76">
        <v>12</v>
      </c>
    </row>
    <row r="29" spans="1:10" x14ac:dyDescent="0.15">
      <c r="A29" s="78" t="s">
        <v>95</v>
      </c>
      <c r="B29" s="81">
        <v>0</v>
      </c>
      <c r="C29" s="82">
        <f t="shared" si="0"/>
        <v>0</v>
      </c>
      <c r="D29" s="81">
        <v>0</v>
      </c>
      <c r="E29" s="82">
        <f t="shared" si="1"/>
        <v>0</v>
      </c>
      <c r="F29" s="81">
        <v>12.8</v>
      </c>
      <c r="G29" s="82">
        <f t="shared" si="2"/>
        <v>114.24862057773453</v>
      </c>
      <c r="H29" s="75">
        <f>LARGE((C29,E29,G29),1)</f>
        <v>114.24862057773453</v>
      </c>
      <c r="I29" s="76">
        <v>13</v>
      </c>
    </row>
    <row r="30" spans="1:10" x14ac:dyDescent="0.15">
      <c r="A30" s="78" t="s">
        <v>93</v>
      </c>
      <c r="B30" s="81">
        <v>0</v>
      </c>
      <c r="C30" s="82">
        <f t="shared" si="0"/>
        <v>0</v>
      </c>
      <c r="D30" s="81">
        <v>0</v>
      </c>
      <c r="E30" s="82">
        <f t="shared" si="1"/>
        <v>0</v>
      </c>
      <c r="F30" s="81">
        <v>11.25</v>
      </c>
      <c r="G30" s="82">
        <f t="shared" si="2"/>
        <v>100.41382667964949</v>
      </c>
      <c r="H30" s="75">
        <f>LARGE((C30,E30,G30),1)</f>
        <v>100.41382667964949</v>
      </c>
      <c r="I30" s="76">
        <v>14</v>
      </c>
    </row>
    <row r="31" spans="1:10" x14ac:dyDescent="0.15">
      <c r="A31" s="78" t="s">
        <v>94</v>
      </c>
      <c r="B31" s="81">
        <v>0</v>
      </c>
      <c r="C31" s="82">
        <f t="shared" si="0"/>
        <v>0</v>
      </c>
      <c r="D31" s="81">
        <v>0</v>
      </c>
      <c r="E31" s="82">
        <f t="shared" si="1"/>
        <v>0</v>
      </c>
      <c r="F31" s="81">
        <v>10.67</v>
      </c>
      <c r="G31" s="82">
        <f t="shared" si="2"/>
        <v>95.236936059720875</v>
      </c>
      <c r="H31" s="75">
        <f>LARGE((C31,E31,G31),1)</f>
        <v>95.236936059720875</v>
      </c>
      <c r="I31" s="76">
        <v>15</v>
      </c>
    </row>
    <row r="32" spans="1:10" x14ac:dyDescent="0.15">
      <c r="A32" s="78" t="s">
        <v>67</v>
      </c>
      <c r="B32" s="81">
        <v>0</v>
      </c>
      <c r="C32" s="82">
        <f t="shared" ref="C32" si="3">B32/B$15*1000*B$14</f>
        <v>0</v>
      </c>
      <c r="D32" s="81">
        <v>0</v>
      </c>
      <c r="E32" s="82">
        <f t="shared" ref="E32" si="4">D32/D$15*1000*D$14</f>
        <v>0</v>
      </c>
      <c r="F32" s="81"/>
      <c r="G32" s="82">
        <f t="shared" ref="G32" si="5">F32/F$15*1000*F$14</f>
        <v>0</v>
      </c>
      <c r="H32" s="75">
        <f>LARGE((C32,E32,G32),1)</f>
        <v>0</v>
      </c>
      <c r="I32" s="76" t="s">
        <v>96</v>
      </c>
    </row>
    <row r="33" spans="1:9" x14ac:dyDescent="0.15">
      <c r="A33" s="78" t="s">
        <v>68</v>
      </c>
      <c r="B33" s="81">
        <v>0</v>
      </c>
      <c r="C33" s="82">
        <f t="shared" si="0"/>
        <v>0</v>
      </c>
      <c r="D33" s="81">
        <v>0</v>
      </c>
      <c r="E33" s="82">
        <f t="shared" si="1"/>
        <v>0</v>
      </c>
      <c r="F33" s="81"/>
      <c r="G33" s="82">
        <f t="shared" si="2"/>
        <v>0</v>
      </c>
      <c r="H33" s="75">
        <f>LARGE((C33,E33,G33),1)</f>
        <v>0</v>
      </c>
      <c r="I33" s="76" t="s">
        <v>96</v>
      </c>
    </row>
    <row r="34" spans="1:9" x14ac:dyDescent="0.15">
      <c r="C34"/>
    </row>
    <row r="35" spans="1:9" x14ac:dyDescent="0.15">
      <c r="C35"/>
    </row>
  </sheetData>
  <mergeCells count="5">
    <mergeCell ref="A1:A7"/>
    <mergeCell ref="B2:F2"/>
    <mergeCell ref="B4:F4"/>
    <mergeCell ref="B6:C6"/>
    <mergeCell ref="B10:C10"/>
  </mergeCells>
  <conditionalFormatting sqref="A18:A20">
    <cfRule type="duplicateValues" dxfId="11" priority="1"/>
  </conditionalFormatting>
  <conditionalFormatting sqref="A24">
    <cfRule type="duplicateValues" dxfId="10" priority="32"/>
  </conditionalFormatting>
  <conditionalFormatting sqref="A32:A33 A21:A23">
    <cfRule type="duplicateValues" dxfId="9" priority="33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AE0CE-3F28-644E-85D6-41AE5773296A}">
  <dimension ref="A1:K34"/>
  <sheetViews>
    <sheetView topLeftCell="A2" workbookViewId="0">
      <selection activeCell="A19" sqref="A19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115"/>
      <c r="C1" s="115"/>
      <c r="D1" s="115"/>
      <c r="E1" s="115"/>
      <c r="F1" s="115"/>
      <c r="G1" s="115"/>
      <c r="H1" s="115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115"/>
      <c r="H2" s="115"/>
      <c r="I2" s="43"/>
    </row>
    <row r="3" spans="1:9" ht="15" customHeight="1" x14ac:dyDescent="0.15">
      <c r="A3" s="137"/>
      <c r="B3" s="115"/>
      <c r="C3" s="115"/>
      <c r="D3" s="115"/>
      <c r="E3" s="115"/>
      <c r="F3" s="115"/>
      <c r="G3" s="115"/>
      <c r="H3" s="115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115"/>
      <c r="H4" s="115"/>
      <c r="I4" s="43"/>
    </row>
    <row r="5" spans="1:9" ht="15" customHeight="1" x14ac:dyDescent="0.15">
      <c r="A5" s="137"/>
      <c r="B5" s="115"/>
      <c r="C5" s="115"/>
      <c r="D5" s="115"/>
      <c r="E5" s="115"/>
      <c r="F5" s="115"/>
      <c r="G5" s="115"/>
      <c r="H5" s="115"/>
      <c r="I5" s="43"/>
    </row>
    <row r="6" spans="1:9" ht="15" customHeight="1" x14ac:dyDescent="0.15">
      <c r="A6" s="137"/>
      <c r="B6" s="138"/>
      <c r="C6" s="138"/>
      <c r="D6" s="115"/>
      <c r="E6" s="115"/>
      <c r="F6" s="115"/>
      <c r="G6" s="115"/>
      <c r="H6" s="115"/>
      <c r="I6" s="43"/>
    </row>
    <row r="7" spans="1:9" ht="15" customHeight="1" x14ac:dyDescent="0.15">
      <c r="A7" s="137"/>
      <c r="B7" s="115"/>
      <c r="C7" s="115"/>
      <c r="D7" s="115"/>
      <c r="E7" s="115"/>
      <c r="F7" s="115"/>
      <c r="G7" s="115"/>
      <c r="H7" s="115"/>
      <c r="I7" s="43"/>
    </row>
    <row r="8" spans="1:9" ht="15" customHeight="1" x14ac:dyDescent="0.15">
      <c r="A8" s="44" t="s">
        <v>11</v>
      </c>
      <c r="B8" s="45" t="s">
        <v>115</v>
      </c>
      <c r="C8" s="45"/>
      <c r="D8" s="45"/>
      <c r="E8" s="45"/>
      <c r="F8" s="114"/>
      <c r="G8" s="114"/>
      <c r="H8" s="114"/>
      <c r="I8" s="43"/>
    </row>
    <row r="9" spans="1:9" ht="15" customHeight="1" x14ac:dyDescent="0.15">
      <c r="A9" s="44" t="s">
        <v>0</v>
      </c>
      <c r="B9" s="45" t="s">
        <v>91</v>
      </c>
      <c r="C9" s="45"/>
      <c r="D9" s="45"/>
      <c r="E9" s="45"/>
      <c r="F9" s="114"/>
      <c r="G9" s="114"/>
      <c r="H9" s="114"/>
      <c r="I9" s="43"/>
    </row>
    <row r="10" spans="1:9" ht="15" customHeight="1" x14ac:dyDescent="0.15">
      <c r="A10" s="44" t="s">
        <v>13</v>
      </c>
      <c r="B10" s="140">
        <v>43163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115"/>
      <c r="E11" s="115"/>
      <c r="F11" s="115"/>
      <c r="G11" s="115"/>
      <c r="H11" s="115"/>
      <c r="I11" s="43"/>
    </row>
    <row r="12" spans="1:9" ht="15" customHeight="1" x14ac:dyDescent="0.15">
      <c r="A12" s="44" t="s">
        <v>16</v>
      </c>
      <c r="B12" s="114" t="s">
        <v>49</v>
      </c>
      <c r="C12" s="115"/>
      <c r="D12" s="115"/>
      <c r="E12" s="115"/>
      <c r="F12" s="115"/>
      <c r="G12" s="115"/>
      <c r="H12" s="115"/>
      <c r="I12" s="43"/>
    </row>
    <row r="13" spans="1:9" ht="15" customHeight="1" x14ac:dyDescent="0.15">
      <c r="A13" s="114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114" t="s">
        <v>15</v>
      </c>
      <c r="B14" s="53">
        <v>0</v>
      </c>
      <c r="C14" s="54"/>
      <c r="D14" s="55">
        <v>0</v>
      </c>
      <c r="E14" s="54"/>
      <c r="F14" s="55">
        <v>0.55000000000000004</v>
      </c>
      <c r="G14" s="54"/>
      <c r="H14" s="56" t="s">
        <v>18</v>
      </c>
      <c r="I14" s="57" t="s">
        <v>25</v>
      </c>
    </row>
    <row r="15" spans="1:9" ht="15" customHeight="1" x14ac:dyDescent="0.15">
      <c r="A15" s="114" t="s">
        <v>14</v>
      </c>
      <c r="B15" s="58">
        <v>1</v>
      </c>
      <c r="C15" s="59"/>
      <c r="D15" s="60">
        <v>1</v>
      </c>
      <c r="E15" s="59"/>
      <c r="F15" s="60">
        <v>1</v>
      </c>
      <c r="G15" s="59"/>
      <c r="H15" s="56" t="s">
        <v>19</v>
      </c>
      <c r="I15" s="57" t="s">
        <v>26</v>
      </c>
    </row>
    <row r="16" spans="1:9" ht="15" customHeight="1" x14ac:dyDescent="0.15">
      <c r="A16" s="114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14</v>
      </c>
    </row>
    <row r="17" spans="1:11" ht="15" customHeight="1" x14ac:dyDescent="0.15">
      <c r="A17" s="77" t="s">
        <v>52</v>
      </c>
      <c r="B17" s="81">
        <v>0</v>
      </c>
      <c r="C17" s="82">
        <f t="shared" ref="C17:C32" si="0">B17/B$15*1000*B$14</f>
        <v>0</v>
      </c>
      <c r="D17" s="81">
        <v>0</v>
      </c>
      <c r="E17" s="82">
        <f t="shared" ref="E17:E32" si="1">D17/D$15*1000*D$14</f>
        <v>0</v>
      </c>
      <c r="F17" s="81"/>
      <c r="G17" s="82">
        <v>550</v>
      </c>
      <c r="H17" s="75">
        <f>LARGE((C17,E17,G17),1)</f>
        <v>550</v>
      </c>
      <c r="I17" s="76">
        <v>1</v>
      </c>
      <c r="J17" s="96"/>
    </row>
    <row r="18" spans="1:11" ht="15" customHeight="1" x14ac:dyDescent="0.15">
      <c r="A18" s="77" t="s">
        <v>53</v>
      </c>
      <c r="B18" s="81">
        <v>0</v>
      </c>
      <c r="C18" s="82">
        <f t="shared" si="0"/>
        <v>0</v>
      </c>
      <c r="D18" s="81">
        <v>0</v>
      </c>
      <c r="E18" s="82">
        <f t="shared" si="1"/>
        <v>0</v>
      </c>
      <c r="F18" s="81"/>
      <c r="G18" s="82">
        <v>525</v>
      </c>
      <c r="H18" s="75">
        <f>LARGE((C18,E18,G18),1)</f>
        <v>525</v>
      </c>
      <c r="I18" s="76">
        <v>2</v>
      </c>
      <c r="J18" s="96"/>
    </row>
    <row r="19" spans="1:11" x14ac:dyDescent="0.15">
      <c r="A19" s="78" t="s">
        <v>66</v>
      </c>
      <c r="B19" s="81">
        <v>0</v>
      </c>
      <c r="C19" s="82">
        <f t="shared" si="0"/>
        <v>0</v>
      </c>
      <c r="D19" s="81">
        <v>0</v>
      </c>
      <c r="E19" s="82">
        <f t="shared" si="1"/>
        <v>0</v>
      </c>
      <c r="F19" s="81"/>
      <c r="G19" s="82">
        <v>500</v>
      </c>
      <c r="H19" s="75">
        <f>LARGE((C19,E19,G19),1)</f>
        <v>500</v>
      </c>
      <c r="I19" s="76">
        <v>3</v>
      </c>
      <c r="J19" s="96"/>
    </row>
    <row r="20" spans="1:11" x14ac:dyDescent="0.15">
      <c r="A20" s="78" t="s">
        <v>65</v>
      </c>
      <c r="B20" s="81">
        <v>0</v>
      </c>
      <c r="C20" s="82">
        <f t="shared" si="0"/>
        <v>0</v>
      </c>
      <c r="D20" s="81">
        <v>0</v>
      </c>
      <c r="E20" s="82">
        <f t="shared" si="1"/>
        <v>0</v>
      </c>
      <c r="F20" s="81"/>
      <c r="G20" s="82">
        <v>475</v>
      </c>
      <c r="H20" s="75">
        <f>LARGE((C20,E20,G20),1)</f>
        <v>475</v>
      </c>
      <c r="I20" s="76">
        <v>4</v>
      </c>
    </row>
    <row r="21" spans="1:11" x14ac:dyDescent="0.15">
      <c r="A21" s="78" t="s">
        <v>74</v>
      </c>
      <c r="B21" s="81">
        <v>0</v>
      </c>
      <c r="C21" s="82">
        <f t="shared" si="0"/>
        <v>0</v>
      </c>
      <c r="D21" s="81">
        <v>0</v>
      </c>
      <c r="E21" s="82">
        <f t="shared" si="1"/>
        <v>0</v>
      </c>
      <c r="F21" s="81"/>
      <c r="G21" s="82">
        <v>450</v>
      </c>
      <c r="H21" s="75">
        <f>LARGE((C21,E21,G21),1)</f>
        <v>450</v>
      </c>
      <c r="I21" s="76">
        <v>5</v>
      </c>
    </row>
    <row r="22" spans="1:11" x14ac:dyDescent="0.15">
      <c r="A22" s="78" t="s">
        <v>71</v>
      </c>
      <c r="B22" s="81">
        <v>0</v>
      </c>
      <c r="C22" s="82">
        <f t="shared" si="0"/>
        <v>0</v>
      </c>
      <c r="D22" s="81">
        <v>0</v>
      </c>
      <c r="E22" s="82">
        <f t="shared" si="1"/>
        <v>0</v>
      </c>
      <c r="F22" s="81"/>
      <c r="G22" s="82">
        <v>375</v>
      </c>
      <c r="H22" s="75">
        <f>LARGE((C22,E22,G22),1)</f>
        <v>375</v>
      </c>
      <c r="I22" s="76">
        <v>6</v>
      </c>
    </row>
    <row r="23" spans="1:11" x14ac:dyDescent="0.15">
      <c r="A23" s="78" t="s">
        <v>69</v>
      </c>
      <c r="B23" s="81">
        <v>0</v>
      </c>
      <c r="C23" s="82">
        <f t="shared" si="0"/>
        <v>0</v>
      </c>
      <c r="D23" s="81">
        <v>0</v>
      </c>
      <c r="E23" s="82">
        <f t="shared" si="1"/>
        <v>0</v>
      </c>
      <c r="F23" s="81"/>
      <c r="G23" s="82">
        <v>350</v>
      </c>
      <c r="H23" s="75">
        <f>LARGE((C23,E23,G23),1)</f>
        <v>350</v>
      </c>
      <c r="I23" s="76">
        <v>7</v>
      </c>
    </row>
    <row r="24" spans="1:11" x14ac:dyDescent="0.15">
      <c r="A24" s="78" t="s">
        <v>72</v>
      </c>
      <c r="B24" s="81">
        <v>0</v>
      </c>
      <c r="C24" s="82">
        <f t="shared" si="0"/>
        <v>0</v>
      </c>
      <c r="D24" s="81">
        <v>0</v>
      </c>
      <c r="E24" s="82">
        <f t="shared" si="1"/>
        <v>0</v>
      </c>
      <c r="F24" s="81"/>
      <c r="G24" s="82">
        <v>275</v>
      </c>
      <c r="H24" s="75">
        <f>LARGE((C24,E24,G24),1)</f>
        <v>275</v>
      </c>
      <c r="I24" s="76">
        <v>8</v>
      </c>
    </row>
    <row r="25" spans="1:11" x14ac:dyDescent="0.15">
      <c r="A25" s="78" t="s">
        <v>76</v>
      </c>
      <c r="B25" s="81">
        <v>0</v>
      </c>
      <c r="C25" s="82">
        <f t="shared" si="0"/>
        <v>0</v>
      </c>
      <c r="D25" s="81">
        <v>0</v>
      </c>
      <c r="E25" s="82">
        <f t="shared" si="1"/>
        <v>0</v>
      </c>
      <c r="F25" s="81"/>
      <c r="G25" s="82">
        <v>270</v>
      </c>
      <c r="H25" s="75">
        <f>LARGE((C25,E25,G25),1)</f>
        <v>270</v>
      </c>
      <c r="I25" s="76">
        <v>9</v>
      </c>
    </row>
    <row r="26" spans="1:11" x14ac:dyDescent="0.15">
      <c r="A26" s="78" t="s">
        <v>77</v>
      </c>
      <c r="B26" s="81">
        <v>0</v>
      </c>
      <c r="C26" s="82">
        <f t="shared" si="0"/>
        <v>0</v>
      </c>
      <c r="D26" s="81">
        <v>0</v>
      </c>
      <c r="E26" s="82">
        <f t="shared" si="1"/>
        <v>0</v>
      </c>
      <c r="F26" s="81"/>
      <c r="G26" s="82">
        <v>265</v>
      </c>
      <c r="H26" s="75">
        <f>LARGE((C26,E26,G26),1)</f>
        <v>265</v>
      </c>
      <c r="I26" s="76">
        <v>10</v>
      </c>
    </row>
    <row r="27" spans="1:11" x14ac:dyDescent="0.15">
      <c r="A27" s="78" t="s">
        <v>92</v>
      </c>
      <c r="B27" s="81">
        <v>0</v>
      </c>
      <c r="C27" s="82">
        <f t="shared" si="0"/>
        <v>0</v>
      </c>
      <c r="D27" s="81">
        <v>0</v>
      </c>
      <c r="E27" s="82">
        <f t="shared" si="1"/>
        <v>0</v>
      </c>
      <c r="F27" s="81"/>
      <c r="G27" s="82">
        <v>260</v>
      </c>
      <c r="H27" s="75">
        <f>LARGE((C27,E27,G27),1)</f>
        <v>260</v>
      </c>
      <c r="I27" s="76">
        <v>11</v>
      </c>
    </row>
    <row r="28" spans="1:11" x14ac:dyDescent="0.15">
      <c r="A28" s="78" t="s">
        <v>94</v>
      </c>
      <c r="B28" s="81">
        <v>0</v>
      </c>
      <c r="C28" s="82">
        <f t="shared" si="0"/>
        <v>0</v>
      </c>
      <c r="D28" s="81">
        <v>0</v>
      </c>
      <c r="E28" s="82">
        <f t="shared" si="1"/>
        <v>0</v>
      </c>
      <c r="F28" s="81"/>
      <c r="G28" s="82">
        <v>255</v>
      </c>
      <c r="H28" s="75">
        <f>LARGE((C28,E28,G28),1)</f>
        <v>255</v>
      </c>
      <c r="I28" s="76">
        <v>12</v>
      </c>
    </row>
    <row r="29" spans="1:11" x14ac:dyDescent="0.15">
      <c r="A29" s="78" t="s">
        <v>73</v>
      </c>
      <c r="B29" s="81">
        <v>0</v>
      </c>
      <c r="C29" s="82">
        <f t="shared" si="0"/>
        <v>0</v>
      </c>
      <c r="D29" s="81">
        <v>0</v>
      </c>
      <c r="E29" s="82">
        <f t="shared" si="1"/>
        <v>0</v>
      </c>
      <c r="F29" s="81"/>
      <c r="G29" s="82">
        <v>250</v>
      </c>
      <c r="H29" s="75">
        <f>LARGE((C29,E29,G29),1)</f>
        <v>250</v>
      </c>
      <c r="I29" s="76">
        <v>13</v>
      </c>
    </row>
    <row r="30" spans="1:11" x14ac:dyDescent="0.15">
      <c r="A30" s="118" t="s">
        <v>93</v>
      </c>
      <c r="B30" s="119">
        <v>0</v>
      </c>
      <c r="C30" s="120">
        <f t="shared" si="0"/>
        <v>0</v>
      </c>
      <c r="D30" s="119">
        <v>0</v>
      </c>
      <c r="E30" s="120">
        <f t="shared" si="1"/>
        <v>0</v>
      </c>
      <c r="F30" s="119"/>
      <c r="G30" s="120">
        <v>250</v>
      </c>
      <c r="H30" s="121">
        <f>LARGE((C30,E30,G30),1)</f>
        <v>250</v>
      </c>
      <c r="I30" s="122">
        <v>14</v>
      </c>
      <c r="J30" s="123"/>
      <c r="K30" s="123"/>
    </row>
    <row r="31" spans="1:11" x14ac:dyDescent="0.15">
      <c r="A31" s="78" t="s">
        <v>67</v>
      </c>
      <c r="B31" s="81">
        <v>0</v>
      </c>
      <c r="C31" s="82">
        <f t="shared" si="0"/>
        <v>0</v>
      </c>
      <c r="D31" s="81">
        <v>0</v>
      </c>
      <c r="E31" s="82">
        <f t="shared" si="1"/>
        <v>0</v>
      </c>
      <c r="F31" s="81"/>
      <c r="G31" s="82">
        <f t="shared" ref="G31:G32" si="2">F31/F$15*1000*F$14</f>
        <v>0</v>
      </c>
      <c r="H31" s="75">
        <f>LARGE((C31,E31,G31),1)</f>
        <v>0</v>
      </c>
      <c r="I31" s="76" t="s">
        <v>96</v>
      </c>
    </row>
    <row r="32" spans="1:11" x14ac:dyDescent="0.15">
      <c r="A32" s="78" t="s">
        <v>78</v>
      </c>
      <c r="B32" s="81">
        <v>0</v>
      </c>
      <c r="C32" s="82">
        <f t="shared" si="0"/>
        <v>0</v>
      </c>
      <c r="D32" s="81">
        <v>0</v>
      </c>
      <c r="E32" s="82">
        <f t="shared" si="1"/>
        <v>0</v>
      </c>
      <c r="F32" s="81"/>
      <c r="G32" s="82">
        <f t="shared" si="2"/>
        <v>0</v>
      </c>
      <c r="H32" s="75">
        <f>LARGE((C32,E32,G32),1)</f>
        <v>0</v>
      </c>
      <c r="I32" s="76" t="s">
        <v>96</v>
      </c>
    </row>
    <row r="33" spans="3:3" x14ac:dyDescent="0.15">
      <c r="C33"/>
    </row>
    <row r="34" spans="3:3" x14ac:dyDescent="0.15">
      <c r="C34"/>
    </row>
  </sheetData>
  <mergeCells count="5">
    <mergeCell ref="A1:A7"/>
    <mergeCell ref="B2:F2"/>
    <mergeCell ref="B4:F4"/>
    <mergeCell ref="B6:C6"/>
    <mergeCell ref="B10:C10"/>
  </mergeCells>
  <conditionalFormatting sqref="A19:A20 A17">
    <cfRule type="duplicateValues" dxfId="8" priority="36"/>
  </conditionalFormatting>
  <conditionalFormatting sqref="A21">
    <cfRule type="duplicateValues" dxfId="7" priority="1"/>
  </conditionalFormatting>
  <conditionalFormatting sqref="A31 A22:A24">
    <cfRule type="duplicateValues" dxfId="6" priority="38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EEB9-C36B-EB44-B8CE-CBD155408462}">
  <dimension ref="A1:I32"/>
  <sheetViews>
    <sheetView workbookViewId="0">
      <selection sqref="A1:XFD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8" customWidth="1"/>
    <col min="4" max="4" width="8.6640625" customWidth="1"/>
    <col min="5" max="5" width="8.6640625" style="93" customWidth="1"/>
    <col min="6" max="8" width="8.6640625" customWidth="1"/>
    <col min="9" max="9" width="9.1640625" customWidth="1"/>
  </cols>
  <sheetData>
    <row r="1" spans="1:9" x14ac:dyDescent="0.15">
      <c r="A1" s="137"/>
      <c r="B1" s="125"/>
      <c r="C1" s="125"/>
      <c r="D1" s="125"/>
      <c r="E1" s="86"/>
      <c r="F1" s="125"/>
      <c r="G1" s="125"/>
      <c r="H1" s="125"/>
      <c r="I1" s="43"/>
    </row>
    <row r="2" spans="1:9" x14ac:dyDescent="0.15">
      <c r="A2" s="137"/>
      <c r="B2" s="139" t="s">
        <v>39</v>
      </c>
      <c r="C2" s="139"/>
      <c r="D2" s="139"/>
      <c r="E2" s="139"/>
      <c r="F2" s="139"/>
      <c r="G2" s="125"/>
      <c r="H2" s="125"/>
      <c r="I2" s="43"/>
    </row>
    <row r="3" spans="1:9" x14ac:dyDescent="0.15">
      <c r="A3" s="137"/>
      <c r="B3" s="125"/>
      <c r="C3" s="125"/>
      <c r="D3" s="125"/>
      <c r="E3" s="86"/>
      <c r="F3" s="125"/>
      <c r="G3" s="125"/>
      <c r="H3" s="125"/>
      <c r="I3" s="43"/>
    </row>
    <row r="4" spans="1:9" x14ac:dyDescent="0.15">
      <c r="A4" s="137"/>
      <c r="B4" s="139" t="s">
        <v>34</v>
      </c>
      <c r="C4" s="139"/>
      <c r="D4" s="139"/>
      <c r="E4" s="139"/>
      <c r="F4" s="139"/>
      <c r="G4" s="125"/>
      <c r="H4" s="125"/>
      <c r="I4" s="43"/>
    </row>
    <row r="5" spans="1:9" x14ac:dyDescent="0.15">
      <c r="A5" s="137"/>
      <c r="B5" s="125"/>
      <c r="C5" s="125"/>
      <c r="D5" s="125"/>
      <c r="E5" s="86"/>
      <c r="F5" s="125"/>
      <c r="G5" s="125"/>
      <c r="H5" s="125"/>
      <c r="I5" s="43"/>
    </row>
    <row r="6" spans="1:9" x14ac:dyDescent="0.15">
      <c r="A6" s="137"/>
      <c r="B6" s="138"/>
      <c r="C6" s="138"/>
      <c r="D6" s="125"/>
      <c r="E6" s="86"/>
      <c r="F6" s="125"/>
      <c r="G6" s="125"/>
      <c r="H6" s="125"/>
      <c r="I6" s="43"/>
    </row>
    <row r="7" spans="1:9" x14ac:dyDescent="0.15">
      <c r="A7" s="137"/>
      <c r="B7" s="125"/>
      <c r="C7" s="125"/>
      <c r="D7" s="125"/>
      <c r="E7" s="86"/>
      <c r="F7" s="125"/>
      <c r="G7" s="125"/>
      <c r="H7" s="125"/>
      <c r="I7" s="43"/>
    </row>
    <row r="8" spans="1:9" x14ac:dyDescent="0.15">
      <c r="A8" s="44" t="s">
        <v>11</v>
      </c>
      <c r="B8" s="45" t="s">
        <v>118</v>
      </c>
      <c r="C8" s="45"/>
      <c r="D8" s="45"/>
      <c r="E8" s="87"/>
      <c r="F8" s="124"/>
      <c r="G8" s="124"/>
      <c r="H8" s="124"/>
      <c r="I8" s="43"/>
    </row>
    <row r="9" spans="1:9" x14ac:dyDescent="0.15">
      <c r="A9" s="44" t="s">
        <v>0</v>
      </c>
      <c r="B9" s="45" t="s">
        <v>117</v>
      </c>
      <c r="C9" s="45"/>
      <c r="D9" s="45"/>
      <c r="E9" s="87"/>
      <c r="F9" s="124"/>
      <c r="G9" s="124"/>
      <c r="H9" s="124"/>
      <c r="I9" s="43"/>
    </row>
    <row r="10" spans="1:9" x14ac:dyDescent="0.15">
      <c r="A10" s="44" t="s">
        <v>13</v>
      </c>
      <c r="B10" s="140">
        <v>43177</v>
      </c>
      <c r="C10" s="140"/>
      <c r="D10" s="46"/>
      <c r="E10" s="88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25"/>
      <c r="E11" s="86"/>
      <c r="F11" s="125"/>
      <c r="G11" s="125"/>
      <c r="H11" s="125"/>
      <c r="I11" s="43"/>
    </row>
    <row r="12" spans="1:9" x14ac:dyDescent="0.15">
      <c r="A12" s="44" t="s">
        <v>16</v>
      </c>
      <c r="B12" s="124" t="s">
        <v>49</v>
      </c>
      <c r="C12" s="125"/>
      <c r="D12" s="125"/>
      <c r="E12" s="86"/>
      <c r="F12" s="125"/>
      <c r="G12" s="125"/>
      <c r="H12" s="125"/>
      <c r="I12" s="43"/>
    </row>
    <row r="13" spans="1:9" x14ac:dyDescent="0.15">
      <c r="A13" s="124" t="s">
        <v>12</v>
      </c>
      <c r="B13" s="48" t="s">
        <v>2</v>
      </c>
      <c r="C13" s="49"/>
      <c r="D13" s="50" t="s">
        <v>17</v>
      </c>
      <c r="E13" s="89"/>
      <c r="F13" s="50" t="s">
        <v>1</v>
      </c>
      <c r="G13" s="49"/>
      <c r="H13" s="51"/>
      <c r="I13" s="52" t="s">
        <v>24</v>
      </c>
    </row>
    <row r="14" spans="1:9" x14ac:dyDescent="0.15">
      <c r="A14" s="124" t="s">
        <v>15</v>
      </c>
      <c r="B14" s="53">
        <v>0.75</v>
      </c>
      <c r="C14" s="54"/>
      <c r="D14" s="55">
        <v>0</v>
      </c>
      <c r="E14" s="90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124" t="s">
        <v>14</v>
      </c>
      <c r="B15" s="58">
        <v>77.33</v>
      </c>
      <c r="C15" s="59"/>
      <c r="D15" s="60">
        <v>1</v>
      </c>
      <c r="E15" s="91"/>
      <c r="F15" s="60">
        <v>1</v>
      </c>
      <c r="G15" s="59"/>
      <c r="H15" s="56" t="s">
        <v>19</v>
      </c>
      <c r="I15" s="57" t="s">
        <v>26</v>
      </c>
    </row>
    <row r="16" spans="1:9" x14ac:dyDescent="0.15">
      <c r="A16" s="124"/>
      <c r="B16" s="61" t="s">
        <v>5</v>
      </c>
      <c r="C16" s="62" t="s">
        <v>4</v>
      </c>
      <c r="D16" s="62" t="s">
        <v>5</v>
      </c>
      <c r="E16" s="92" t="s">
        <v>4</v>
      </c>
      <c r="F16" s="62" t="s">
        <v>5</v>
      </c>
      <c r="G16" s="62" t="s">
        <v>4</v>
      </c>
      <c r="H16" s="63" t="s">
        <v>4</v>
      </c>
      <c r="I16" s="64">
        <v>36</v>
      </c>
    </row>
    <row r="17" spans="1:9" x14ac:dyDescent="0.15">
      <c r="A17" s="77" t="s">
        <v>51</v>
      </c>
      <c r="B17" s="81">
        <v>41.49</v>
      </c>
      <c r="C17" s="82">
        <f>B17/B$15*1000*B$14</f>
        <v>402.39881029354711</v>
      </c>
      <c r="D17" s="81">
        <v>0</v>
      </c>
      <c r="E17" s="82">
        <f t="shared" ref="E17:E22" si="0">D17/D$15*1000*D$14</f>
        <v>0</v>
      </c>
      <c r="F17" s="81"/>
      <c r="G17" s="82">
        <f t="shared" ref="G17:G22" si="1">F17/F$15*1000*F$14</f>
        <v>0</v>
      </c>
      <c r="H17" s="85">
        <f>LARGE((C17,E17,G17),1)</f>
        <v>402.39881029354711</v>
      </c>
      <c r="I17" s="76">
        <v>22</v>
      </c>
    </row>
    <row r="18" spans="1:9" x14ac:dyDescent="0.15">
      <c r="A18" s="77" t="s">
        <v>52</v>
      </c>
      <c r="B18" s="81">
        <v>29.92</v>
      </c>
      <c r="C18" s="82">
        <f>B18/B$15*1000*B$14</f>
        <v>290.18492176386917</v>
      </c>
      <c r="D18" s="81">
        <v>0</v>
      </c>
      <c r="E18" s="82">
        <f t="shared" si="0"/>
        <v>0</v>
      </c>
      <c r="F18" s="81"/>
      <c r="G18" s="82">
        <f t="shared" si="1"/>
        <v>0</v>
      </c>
      <c r="H18" s="85">
        <f>LARGE((C18,E18,G18),1)</f>
        <v>290.18492176386917</v>
      </c>
      <c r="I18" s="76">
        <v>25</v>
      </c>
    </row>
    <row r="19" spans="1:9" x14ac:dyDescent="0.15">
      <c r="A19" s="77" t="s">
        <v>50</v>
      </c>
      <c r="B19" s="81">
        <v>10.3</v>
      </c>
      <c r="C19" s="82">
        <f>B19/B$15*1000*B$14</f>
        <v>99.896547264968319</v>
      </c>
      <c r="D19" s="81">
        <v>0</v>
      </c>
      <c r="E19" s="82">
        <f t="shared" si="0"/>
        <v>0</v>
      </c>
      <c r="F19" s="81"/>
      <c r="G19" s="82">
        <f t="shared" si="1"/>
        <v>0</v>
      </c>
      <c r="H19" s="85">
        <f>LARGE((C19,E19,G19),1)</f>
        <v>99.896547264968319</v>
      </c>
      <c r="I19" s="76">
        <v>29</v>
      </c>
    </row>
    <row r="20" spans="1:9" x14ac:dyDescent="0.15">
      <c r="A20" s="77" t="s">
        <v>53</v>
      </c>
      <c r="B20" s="81">
        <v>3.83</v>
      </c>
      <c r="C20" s="82">
        <f>B20/B$15*1000*B$14</f>
        <v>37.145997672313463</v>
      </c>
      <c r="D20" s="81">
        <v>0</v>
      </c>
      <c r="E20" s="82">
        <f t="shared" si="0"/>
        <v>0</v>
      </c>
      <c r="F20" s="81"/>
      <c r="G20" s="82">
        <f t="shared" si="1"/>
        <v>0</v>
      </c>
      <c r="H20" s="85">
        <f>LARGE((C20,E20,G20),1)</f>
        <v>37.145997672313463</v>
      </c>
      <c r="I20" s="76">
        <v>32</v>
      </c>
    </row>
    <row r="21" spans="1:9" x14ac:dyDescent="0.15">
      <c r="A21" s="78" t="s">
        <v>65</v>
      </c>
      <c r="B21" s="81">
        <v>1.85</v>
      </c>
      <c r="C21" s="82">
        <f>B21/B$15*1000*B$14</f>
        <v>17.942583732057422</v>
      </c>
      <c r="D21" s="81">
        <v>0</v>
      </c>
      <c r="E21" s="82">
        <f t="shared" si="0"/>
        <v>0</v>
      </c>
      <c r="F21" s="81"/>
      <c r="G21" s="82">
        <f t="shared" si="1"/>
        <v>0</v>
      </c>
      <c r="H21" s="85">
        <f>LARGE((C21,E21,G21),1)</f>
        <v>17.942583732057422</v>
      </c>
      <c r="I21" s="76">
        <v>33</v>
      </c>
    </row>
    <row r="22" spans="1:9" x14ac:dyDescent="0.15">
      <c r="A22" s="78" t="s">
        <v>66</v>
      </c>
      <c r="B22" s="81" t="s">
        <v>100</v>
      </c>
      <c r="C22" s="82"/>
      <c r="D22" s="81">
        <v>0</v>
      </c>
      <c r="E22" s="82">
        <f t="shared" si="0"/>
        <v>0</v>
      </c>
      <c r="F22" s="81"/>
      <c r="G22" s="82">
        <f t="shared" si="1"/>
        <v>0</v>
      </c>
      <c r="H22" s="85">
        <f>LARGE((C22,E22,G22),1)</f>
        <v>0</v>
      </c>
      <c r="I22" s="76" t="s">
        <v>100</v>
      </c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</sheetData>
  <sortState xmlns:xlrd2="http://schemas.microsoft.com/office/spreadsheetml/2017/richdata2" ref="A17:I21">
    <sortCondition descending="1" ref="B17:B21"/>
  </sortState>
  <mergeCells count="5">
    <mergeCell ref="A1:A7"/>
    <mergeCell ref="B2:F2"/>
    <mergeCell ref="B4:F4"/>
    <mergeCell ref="B6:C6"/>
    <mergeCell ref="B10:C10"/>
  </mergeCells>
  <conditionalFormatting sqref="A20">
    <cfRule type="duplicateValues" dxfId="5" priority="2"/>
  </conditionalFormatting>
  <conditionalFormatting sqref="A21">
    <cfRule type="duplicateValues" dxfId="4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6A3B5-58F2-1249-9A5B-099B14ABDAF2}">
  <dimension ref="A1:I21"/>
  <sheetViews>
    <sheetView workbookViewId="0">
      <selection activeCell="T25" sqref="T25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8" customWidth="1"/>
    <col min="4" max="4" width="8.6640625" customWidth="1"/>
    <col min="5" max="5" width="8.6640625" style="93" customWidth="1"/>
    <col min="6" max="8" width="8.6640625" customWidth="1"/>
    <col min="9" max="9" width="9.1640625" customWidth="1"/>
  </cols>
  <sheetData>
    <row r="1" spans="1:9" x14ac:dyDescent="0.15">
      <c r="A1" s="137"/>
      <c r="B1" s="131"/>
      <c r="C1" s="131"/>
      <c r="D1" s="131"/>
      <c r="E1" s="86"/>
      <c r="F1" s="131"/>
      <c r="G1" s="131"/>
      <c r="H1" s="131"/>
      <c r="I1" s="43"/>
    </row>
    <row r="2" spans="1:9" x14ac:dyDescent="0.15">
      <c r="A2" s="137"/>
      <c r="B2" s="139" t="s">
        <v>39</v>
      </c>
      <c r="C2" s="139"/>
      <c r="D2" s="139"/>
      <c r="E2" s="139"/>
      <c r="F2" s="139"/>
      <c r="G2" s="131"/>
      <c r="H2" s="131"/>
      <c r="I2" s="43"/>
    </row>
    <row r="3" spans="1:9" x14ac:dyDescent="0.15">
      <c r="A3" s="137"/>
      <c r="B3" s="131"/>
      <c r="C3" s="131"/>
      <c r="D3" s="131"/>
      <c r="E3" s="86"/>
      <c r="F3" s="131"/>
      <c r="G3" s="131"/>
      <c r="H3" s="131"/>
      <c r="I3" s="43"/>
    </row>
    <row r="4" spans="1:9" x14ac:dyDescent="0.15">
      <c r="A4" s="137"/>
      <c r="B4" s="139" t="s">
        <v>34</v>
      </c>
      <c r="C4" s="139"/>
      <c r="D4" s="139"/>
      <c r="E4" s="139"/>
      <c r="F4" s="139"/>
      <c r="G4" s="131"/>
      <c r="H4" s="131"/>
      <c r="I4" s="43"/>
    </row>
    <row r="5" spans="1:9" x14ac:dyDescent="0.15">
      <c r="A5" s="137"/>
      <c r="B5" s="131"/>
      <c r="C5" s="131"/>
      <c r="D5" s="131"/>
      <c r="E5" s="86"/>
      <c r="F5" s="131"/>
      <c r="G5" s="131"/>
      <c r="H5" s="131"/>
      <c r="I5" s="43"/>
    </row>
    <row r="6" spans="1:9" x14ac:dyDescent="0.15">
      <c r="A6" s="137"/>
      <c r="B6" s="138"/>
      <c r="C6" s="138"/>
      <c r="D6" s="131"/>
      <c r="E6" s="86"/>
      <c r="F6" s="131"/>
      <c r="G6" s="131"/>
      <c r="H6" s="131"/>
      <c r="I6" s="43"/>
    </row>
    <row r="7" spans="1:9" x14ac:dyDescent="0.15">
      <c r="A7" s="137"/>
      <c r="B7" s="131"/>
      <c r="C7" s="131"/>
      <c r="D7" s="131"/>
      <c r="E7" s="86"/>
      <c r="F7" s="131"/>
      <c r="G7" s="131"/>
      <c r="H7" s="131"/>
      <c r="I7" s="43"/>
    </row>
    <row r="8" spans="1:9" x14ac:dyDescent="0.15">
      <c r="A8" s="44" t="s">
        <v>11</v>
      </c>
      <c r="B8" s="45" t="s">
        <v>122</v>
      </c>
      <c r="C8" s="45"/>
      <c r="D8" s="45"/>
      <c r="E8" s="87"/>
      <c r="F8" s="130"/>
      <c r="G8" s="130"/>
      <c r="H8" s="130"/>
      <c r="I8" s="43"/>
    </row>
    <row r="9" spans="1:9" x14ac:dyDescent="0.15">
      <c r="A9" s="44" t="s">
        <v>0</v>
      </c>
      <c r="B9" s="45" t="s">
        <v>123</v>
      </c>
      <c r="C9" s="45"/>
      <c r="D9" s="45"/>
      <c r="E9" s="87"/>
      <c r="F9" s="130"/>
      <c r="G9" s="130"/>
      <c r="H9" s="130"/>
      <c r="I9" s="43"/>
    </row>
    <row r="10" spans="1:9" x14ac:dyDescent="0.15">
      <c r="A10" s="44" t="s">
        <v>13</v>
      </c>
      <c r="B10" s="140">
        <v>43186</v>
      </c>
      <c r="C10" s="140"/>
      <c r="D10" s="46"/>
      <c r="E10" s="88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31"/>
      <c r="E11" s="86"/>
      <c r="F11" s="131"/>
      <c r="G11" s="131"/>
      <c r="H11" s="131"/>
      <c r="I11" s="43"/>
    </row>
    <row r="12" spans="1:9" x14ac:dyDescent="0.15">
      <c r="A12" s="44" t="s">
        <v>16</v>
      </c>
      <c r="B12" s="130" t="s">
        <v>49</v>
      </c>
      <c r="C12" s="131"/>
      <c r="D12" s="131"/>
      <c r="E12" s="86"/>
      <c r="F12" s="131"/>
      <c r="G12" s="131"/>
      <c r="H12" s="131"/>
      <c r="I12" s="43"/>
    </row>
    <row r="13" spans="1:9" x14ac:dyDescent="0.15">
      <c r="A13" s="130" t="s">
        <v>12</v>
      </c>
      <c r="B13" s="48" t="s">
        <v>2</v>
      </c>
      <c r="C13" s="49"/>
      <c r="D13" s="50" t="s">
        <v>17</v>
      </c>
      <c r="E13" s="89"/>
      <c r="F13" s="50" t="s">
        <v>1</v>
      </c>
      <c r="G13" s="49"/>
      <c r="H13" s="51"/>
      <c r="I13" s="52" t="s">
        <v>24</v>
      </c>
    </row>
    <row r="14" spans="1:9" x14ac:dyDescent="0.15">
      <c r="A14" s="130" t="s">
        <v>15</v>
      </c>
      <c r="B14" s="53">
        <v>1.25</v>
      </c>
      <c r="C14" s="54"/>
      <c r="D14" s="55">
        <v>0</v>
      </c>
      <c r="E14" s="90"/>
      <c r="F14" s="101">
        <v>1.2749999999999999</v>
      </c>
      <c r="G14" s="54"/>
      <c r="H14" s="56" t="s">
        <v>18</v>
      </c>
      <c r="I14" s="57" t="s">
        <v>25</v>
      </c>
    </row>
    <row r="15" spans="1:9" x14ac:dyDescent="0.15">
      <c r="A15" s="130" t="s">
        <v>14</v>
      </c>
      <c r="B15" s="58">
        <v>78.209999999999994</v>
      </c>
      <c r="C15" s="59"/>
      <c r="D15" s="60">
        <v>1</v>
      </c>
      <c r="E15" s="91"/>
      <c r="F15" s="60">
        <v>73.41</v>
      </c>
      <c r="G15" s="59"/>
      <c r="H15" s="56" t="s">
        <v>19</v>
      </c>
      <c r="I15" s="57" t="s">
        <v>26</v>
      </c>
    </row>
    <row r="16" spans="1:9" x14ac:dyDescent="0.15">
      <c r="A16" s="130"/>
      <c r="B16" s="61" t="s">
        <v>5</v>
      </c>
      <c r="C16" s="62" t="s">
        <v>4</v>
      </c>
      <c r="D16" s="62" t="s">
        <v>5</v>
      </c>
      <c r="E16" s="92" t="s">
        <v>4</v>
      </c>
      <c r="F16" s="62" t="s">
        <v>5</v>
      </c>
      <c r="G16" s="62" t="s">
        <v>4</v>
      </c>
      <c r="H16" s="63" t="s">
        <v>4</v>
      </c>
      <c r="I16" s="64">
        <v>34</v>
      </c>
    </row>
    <row r="17" spans="1:9" x14ac:dyDescent="0.15">
      <c r="A17" s="77" t="s">
        <v>50</v>
      </c>
      <c r="B17" s="81">
        <v>7.6</v>
      </c>
      <c r="C17" s="82">
        <f t="shared" ref="C17:G18" si="0">B17/B$15*1000*B$14</f>
        <v>121.46784298683033</v>
      </c>
      <c r="D17" s="81"/>
      <c r="E17" s="82">
        <f t="shared" si="0"/>
        <v>0</v>
      </c>
      <c r="F17" s="81"/>
      <c r="G17" s="82">
        <f t="shared" si="0"/>
        <v>0</v>
      </c>
      <c r="H17" s="85">
        <f>LARGE((C17,E17,G17),1)</f>
        <v>121.46784298683033</v>
      </c>
      <c r="I17" s="76">
        <v>30</v>
      </c>
    </row>
    <row r="18" spans="1:9" x14ac:dyDescent="0.15">
      <c r="A18" s="77" t="s">
        <v>51</v>
      </c>
      <c r="B18" s="81" t="s">
        <v>100</v>
      </c>
      <c r="C18" s="82">
        <v>0</v>
      </c>
      <c r="D18" s="81"/>
      <c r="E18" s="82">
        <f t="shared" si="0"/>
        <v>0</v>
      </c>
      <c r="F18" s="81"/>
      <c r="G18" s="82">
        <f t="shared" si="0"/>
        <v>0</v>
      </c>
      <c r="H18" s="85">
        <f>LARGE((C18,E18,G18),1)</f>
        <v>0</v>
      </c>
      <c r="I18" s="76"/>
    </row>
    <row r="19" spans="1:9" x14ac:dyDescent="0.15">
      <c r="C19"/>
    </row>
    <row r="20" spans="1:9" x14ac:dyDescent="0.15">
      <c r="C20"/>
    </row>
    <row r="21" spans="1:9" x14ac:dyDescent="0.15">
      <c r="C21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5"/>
  <sheetViews>
    <sheetView zoomScaleNormal="100" zoomScalePageLayoutView="125" workbookViewId="0">
      <selection activeCell="T8" sqref="T8"/>
    </sheetView>
  </sheetViews>
  <sheetFormatPr baseColWidth="10" defaultColWidth="10.6640625" defaultRowHeight="14" x14ac:dyDescent="0.15"/>
  <cols>
    <col min="1" max="1" width="22.83203125" style="1" customWidth="1"/>
    <col min="2" max="2" width="10.6640625" style="1" customWidth="1"/>
    <col min="3" max="3" width="18.1640625" style="1" customWidth="1"/>
    <col min="4" max="4" width="6.1640625" style="1" customWidth="1"/>
    <col min="5" max="6" width="4.83203125" style="37" customWidth="1"/>
    <col min="7" max="22" width="4.83203125" customWidth="1"/>
    <col min="23" max="16384" width="10.6640625" style="37"/>
  </cols>
  <sheetData>
    <row r="1" spans="1:22" s="28" customFormat="1" ht="33.75" customHeight="1" x14ac:dyDescent="0.15">
      <c r="A1" s="27"/>
      <c r="B1" s="27"/>
      <c r="C1" s="27"/>
      <c r="D1" s="27"/>
      <c r="E1" s="116">
        <v>2021</v>
      </c>
      <c r="F1" s="116">
        <v>2021</v>
      </c>
      <c r="G1" s="117">
        <v>2022</v>
      </c>
      <c r="H1" s="117">
        <v>2022</v>
      </c>
      <c r="I1" s="117">
        <v>2022</v>
      </c>
      <c r="J1" s="117">
        <v>2022</v>
      </c>
      <c r="K1" s="19">
        <v>2022</v>
      </c>
      <c r="L1" s="19">
        <v>2022</v>
      </c>
      <c r="M1" s="19">
        <v>2022</v>
      </c>
      <c r="N1" s="19">
        <v>2022</v>
      </c>
      <c r="O1" s="19">
        <v>2022</v>
      </c>
      <c r="P1" s="19">
        <v>2022</v>
      </c>
      <c r="Q1" s="19">
        <v>2022</v>
      </c>
      <c r="R1" s="19">
        <v>2022</v>
      </c>
      <c r="S1" s="19">
        <v>2022</v>
      </c>
      <c r="T1" s="19">
        <v>2022</v>
      </c>
      <c r="U1" s="19">
        <v>2022</v>
      </c>
      <c r="V1" s="19">
        <v>2022</v>
      </c>
    </row>
    <row r="2" spans="1:22" s="28" customFormat="1" ht="38" customHeight="1" x14ac:dyDescent="0.15">
      <c r="A2" s="29"/>
      <c r="B2" s="29"/>
      <c r="C2" s="30"/>
      <c r="D2" s="30"/>
      <c r="E2" s="72" t="s">
        <v>46</v>
      </c>
      <c r="F2" s="72" t="s">
        <v>47</v>
      </c>
      <c r="G2" s="72" t="s">
        <v>58</v>
      </c>
      <c r="H2" s="72" t="s">
        <v>58</v>
      </c>
      <c r="I2" s="72" t="s">
        <v>63</v>
      </c>
      <c r="J2" s="72" t="s">
        <v>63</v>
      </c>
      <c r="K2" s="72" t="s">
        <v>102</v>
      </c>
      <c r="L2" s="72" t="s">
        <v>102</v>
      </c>
      <c r="M2" s="72" t="s">
        <v>102</v>
      </c>
      <c r="N2" s="72" t="s">
        <v>63</v>
      </c>
      <c r="O2" s="72" t="s">
        <v>63</v>
      </c>
      <c r="P2" s="72" t="s">
        <v>113</v>
      </c>
      <c r="Q2" s="72" t="s">
        <v>116</v>
      </c>
      <c r="R2" s="72" t="s">
        <v>116</v>
      </c>
      <c r="S2" s="72" t="s">
        <v>58</v>
      </c>
      <c r="T2" s="72" t="s">
        <v>122</v>
      </c>
      <c r="U2" s="72" t="s">
        <v>122</v>
      </c>
      <c r="V2" s="72" t="s">
        <v>120</v>
      </c>
    </row>
    <row r="3" spans="1:22" s="33" customFormat="1" ht="30.75" customHeight="1" x14ac:dyDescent="0.15">
      <c r="A3" s="31"/>
      <c r="B3" s="32"/>
      <c r="C3" s="32" t="s">
        <v>22</v>
      </c>
      <c r="D3" s="32"/>
      <c r="E3" s="72" t="s">
        <v>44</v>
      </c>
      <c r="F3" s="72" t="s">
        <v>44</v>
      </c>
      <c r="G3" s="72" t="s">
        <v>59</v>
      </c>
      <c r="H3" s="72" t="s">
        <v>59</v>
      </c>
      <c r="I3" s="72" t="s">
        <v>64</v>
      </c>
      <c r="J3" s="72" t="s">
        <v>64</v>
      </c>
      <c r="K3" s="72" t="s">
        <v>104</v>
      </c>
      <c r="L3" s="72" t="s">
        <v>101</v>
      </c>
      <c r="M3" s="72" t="s">
        <v>101</v>
      </c>
      <c r="N3" s="72" t="s">
        <v>90</v>
      </c>
      <c r="O3" s="72" t="s">
        <v>90</v>
      </c>
      <c r="P3" s="72" t="s">
        <v>109</v>
      </c>
      <c r="Q3" s="72" t="s">
        <v>90</v>
      </c>
      <c r="R3" s="72" t="s">
        <v>90</v>
      </c>
      <c r="S3" s="72" t="s">
        <v>119</v>
      </c>
      <c r="T3" s="72" t="s">
        <v>124</v>
      </c>
      <c r="U3" s="72" t="s">
        <v>124</v>
      </c>
      <c r="V3" s="72" t="s">
        <v>121</v>
      </c>
    </row>
    <row r="4" spans="1:22" ht="11" x14ac:dyDescent="0.15">
      <c r="A4" s="34"/>
      <c r="B4" s="35"/>
      <c r="C4" s="36"/>
      <c r="D4" s="74"/>
      <c r="E4" s="73">
        <v>43086</v>
      </c>
      <c r="F4" s="73">
        <v>43087</v>
      </c>
      <c r="G4" s="73">
        <v>43114</v>
      </c>
      <c r="H4" s="73">
        <v>43115</v>
      </c>
      <c r="I4" s="73">
        <v>43128</v>
      </c>
      <c r="J4" s="73">
        <v>43129</v>
      </c>
      <c r="K4" s="73">
        <v>43135</v>
      </c>
      <c r="L4" s="73">
        <v>43140</v>
      </c>
      <c r="M4" s="73">
        <v>43141</v>
      </c>
      <c r="N4" s="73">
        <v>43142</v>
      </c>
      <c r="O4" s="73">
        <v>43143</v>
      </c>
      <c r="P4" s="73">
        <v>43142</v>
      </c>
      <c r="Q4" s="73">
        <v>43163</v>
      </c>
      <c r="R4" s="73">
        <v>43164</v>
      </c>
      <c r="S4" s="73">
        <v>43177</v>
      </c>
      <c r="T4" s="73">
        <v>43186</v>
      </c>
      <c r="U4" s="73">
        <v>43185</v>
      </c>
      <c r="V4" s="73">
        <v>43191</v>
      </c>
    </row>
    <row r="5" spans="1:22" ht="11" x14ac:dyDescent="0.15">
      <c r="A5" s="34"/>
      <c r="B5" s="35"/>
      <c r="C5" s="36"/>
      <c r="D5" s="74"/>
      <c r="E5" s="73" t="s">
        <v>42</v>
      </c>
      <c r="F5" s="73" t="s">
        <v>42</v>
      </c>
      <c r="G5" s="73" t="s">
        <v>42</v>
      </c>
      <c r="H5" s="73" t="s">
        <v>57</v>
      </c>
      <c r="I5" s="73" t="s">
        <v>42</v>
      </c>
      <c r="J5" s="73" t="s">
        <v>42</v>
      </c>
      <c r="K5" s="73" t="s">
        <v>42</v>
      </c>
      <c r="L5" s="73" t="s">
        <v>42</v>
      </c>
      <c r="M5" s="73" t="s">
        <v>57</v>
      </c>
      <c r="N5" s="73" t="s">
        <v>42</v>
      </c>
      <c r="O5" s="73" t="s">
        <v>42</v>
      </c>
      <c r="P5" s="73" t="s">
        <v>42</v>
      </c>
      <c r="Q5" s="73" t="s">
        <v>42</v>
      </c>
      <c r="R5" s="73" t="s">
        <v>57</v>
      </c>
      <c r="S5" s="73" t="s">
        <v>57</v>
      </c>
      <c r="T5" s="73" t="s">
        <v>42</v>
      </c>
      <c r="U5" s="73" t="s">
        <v>57</v>
      </c>
      <c r="V5" s="73" t="s">
        <v>42</v>
      </c>
    </row>
    <row r="6" spans="1:22" ht="11" x14ac:dyDescent="0.15">
      <c r="A6" s="34"/>
      <c r="B6" s="35"/>
      <c r="C6" s="36"/>
      <c r="D6" s="38"/>
      <c r="E6" s="65" t="s">
        <v>23</v>
      </c>
      <c r="F6" s="65" t="s">
        <v>23</v>
      </c>
      <c r="G6" s="65" t="s">
        <v>23</v>
      </c>
      <c r="H6" s="65" t="s">
        <v>23</v>
      </c>
      <c r="I6" s="65" t="s">
        <v>23</v>
      </c>
      <c r="J6" s="65" t="s">
        <v>23</v>
      </c>
      <c r="K6" s="65" t="s">
        <v>23</v>
      </c>
      <c r="L6" s="65" t="s">
        <v>23</v>
      </c>
      <c r="M6" s="65" t="s">
        <v>23</v>
      </c>
      <c r="N6" s="65" t="s">
        <v>23</v>
      </c>
      <c r="O6" s="65" t="s">
        <v>23</v>
      </c>
      <c r="P6" s="65" t="s">
        <v>23</v>
      </c>
      <c r="Q6" s="65" t="s">
        <v>23</v>
      </c>
      <c r="R6" s="65" t="s">
        <v>23</v>
      </c>
      <c r="S6" s="65" t="s">
        <v>23</v>
      </c>
      <c r="T6" s="65" t="s">
        <v>23</v>
      </c>
      <c r="U6" s="65" t="s">
        <v>23</v>
      </c>
      <c r="V6" s="65" t="s">
        <v>23</v>
      </c>
    </row>
    <row r="7" spans="1:22" s="42" customFormat="1" ht="11" x14ac:dyDescent="0.15">
      <c r="A7" s="39" t="s">
        <v>37</v>
      </c>
      <c r="B7" s="40" t="s">
        <v>36</v>
      </c>
      <c r="C7" s="38" t="s">
        <v>10</v>
      </c>
      <c r="D7" s="41" t="s">
        <v>28</v>
      </c>
      <c r="E7" s="111">
        <f>'Apex Canada Classic'!I16</f>
        <v>26</v>
      </c>
      <c r="F7" s="111">
        <f>'FIS Apex Canada Classic'!I16</f>
        <v>21</v>
      </c>
      <c r="G7" s="111">
        <f>'CC Red Deer MO'!I16</f>
        <v>34</v>
      </c>
      <c r="H7" s="111">
        <f>'CC Red Deer DM'!I16</f>
        <v>25</v>
      </c>
      <c r="I7" s="111">
        <f>'TT BVSC -1'!I16</f>
        <v>16</v>
      </c>
      <c r="J7" s="111">
        <f>'TT BVSC -2'!I16</f>
        <v>16</v>
      </c>
      <c r="K7" s="111">
        <f>'NA VSC MO'!I16</f>
        <v>53</v>
      </c>
      <c r="L7" s="111">
        <f>'NA Killington MO'!I16</f>
        <v>50</v>
      </c>
      <c r="M7" s="111">
        <f>'NA Killington DM'!I16</f>
        <v>48</v>
      </c>
      <c r="N7" s="111">
        <f>'TT CP -1'!I16</f>
        <v>17</v>
      </c>
      <c r="O7" s="111">
        <f>'TT CP -2'!I16</f>
        <v>14</v>
      </c>
      <c r="P7" s="111">
        <f>'FzFest CF'!I16</f>
        <v>3</v>
      </c>
      <c r="Q7" s="111">
        <f>'TT PROV MO'!I16</f>
        <v>15</v>
      </c>
      <c r="R7" s="111">
        <f>'TT PROV DM'!I16</f>
        <v>14</v>
      </c>
      <c r="S7" s="111">
        <f>'TT PROV DM'!I16</f>
        <v>14</v>
      </c>
      <c r="T7" s="111">
        <f>'SrNats MO'!I16</f>
        <v>34</v>
      </c>
      <c r="U7" s="111"/>
      <c r="V7" s="111">
        <f>'JrNats MO'!I16</f>
        <v>0</v>
      </c>
    </row>
    <row r="8" spans="1:22" s="42" customFormat="1" ht="11" x14ac:dyDescent="0.15">
      <c r="A8" s="39"/>
      <c r="B8" s="40"/>
      <c r="C8" s="102" t="s">
        <v>105</v>
      </c>
      <c r="D8" s="41"/>
      <c r="E8" s="102">
        <f t="shared" ref="E8:V8" si="0">E7/4</f>
        <v>6.5</v>
      </c>
      <c r="F8" s="102">
        <f t="shared" si="0"/>
        <v>5.25</v>
      </c>
      <c r="G8" s="102">
        <f t="shared" si="0"/>
        <v>8.5</v>
      </c>
      <c r="H8" s="102">
        <f t="shared" si="0"/>
        <v>6.25</v>
      </c>
      <c r="I8" s="102">
        <f t="shared" si="0"/>
        <v>4</v>
      </c>
      <c r="J8" s="102">
        <f t="shared" si="0"/>
        <v>4</v>
      </c>
      <c r="K8" s="102">
        <f t="shared" si="0"/>
        <v>13.25</v>
      </c>
      <c r="L8" s="102">
        <f t="shared" si="0"/>
        <v>12.5</v>
      </c>
      <c r="M8" s="102">
        <f t="shared" si="0"/>
        <v>12</v>
      </c>
      <c r="N8" s="102">
        <f t="shared" si="0"/>
        <v>4.25</v>
      </c>
      <c r="O8" s="102">
        <f t="shared" ref="O8:T8" si="1">O7/4</f>
        <v>3.5</v>
      </c>
      <c r="P8" s="102">
        <f t="shared" ref="P8" si="2">P7/4</f>
        <v>0.75</v>
      </c>
      <c r="Q8" s="102">
        <f t="shared" si="1"/>
        <v>3.75</v>
      </c>
      <c r="R8" s="102">
        <f t="shared" si="1"/>
        <v>3.5</v>
      </c>
      <c r="S8" s="102">
        <f t="shared" si="1"/>
        <v>3.5</v>
      </c>
      <c r="T8" s="102">
        <f t="shared" si="1"/>
        <v>8.5</v>
      </c>
      <c r="U8" s="102"/>
      <c r="V8" s="102">
        <f t="shared" si="0"/>
        <v>0</v>
      </c>
    </row>
    <row r="9" spans="1:22" s="42" customFormat="1" ht="11" x14ac:dyDescent="0.15">
      <c r="A9" s="39"/>
      <c r="B9" s="40"/>
      <c r="C9" s="103" t="s">
        <v>106</v>
      </c>
      <c r="D9" s="41"/>
      <c r="E9" s="103">
        <f t="shared" ref="E9:V9" si="3">E7/2</f>
        <v>13</v>
      </c>
      <c r="F9" s="103">
        <f t="shared" si="3"/>
        <v>10.5</v>
      </c>
      <c r="G9" s="103">
        <f t="shared" si="3"/>
        <v>17</v>
      </c>
      <c r="H9" s="103">
        <f t="shared" si="3"/>
        <v>12.5</v>
      </c>
      <c r="I9" s="103">
        <f t="shared" si="3"/>
        <v>8</v>
      </c>
      <c r="J9" s="103">
        <f t="shared" si="3"/>
        <v>8</v>
      </c>
      <c r="K9" s="103">
        <f t="shared" ref="K9" si="4">K7/2</f>
        <v>26.5</v>
      </c>
      <c r="L9" s="103">
        <f t="shared" si="3"/>
        <v>25</v>
      </c>
      <c r="M9" s="103">
        <f t="shared" si="3"/>
        <v>24</v>
      </c>
      <c r="N9" s="103">
        <f t="shared" si="3"/>
        <v>8.5</v>
      </c>
      <c r="O9" s="103">
        <f t="shared" ref="O9:T9" si="5">O7/2</f>
        <v>7</v>
      </c>
      <c r="P9" s="103">
        <f t="shared" ref="P9" si="6">P7/2</f>
        <v>1.5</v>
      </c>
      <c r="Q9" s="103">
        <f t="shared" si="5"/>
        <v>7.5</v>
      </c>
      <c r="R9" s="103">
        <f t="shared" si="5"/>
        <v>7</v>
      </c>
      <c r="S9" s="103">
        <f t="shared" si="5"/>
        <v>7</v>
      </c>
      <c r="T9" s="103">
        <f t="shared" si="5"/>
        <v>17</v>
      </c>
      <c r="U9" s="103"/>
      <c r="V9" s="103">
        <f t="shared" si="3"/>
        <v>0</v>
      </c>
    </row>
    <row r="10" spans="1:22" s="42" customFormat="1" ht="11" x14ac:dyDescent="0.15">
      <c r="A10" s="39"/>
      <c r="B10" s="40"/>
      <c r="C10" s="104" t="s">
        <v>107</v>
      </c>
      <c r="D10" s="41"/>
      <c r="E10" s="104">
        <f t="shared" ref="E10:V10" si="7">E7/4*3</f>
        <v>19.5</v>
      </c>
      <c r="F10" s="104">
        <f t="shared" si="7"/>
        <v>15.75</v>
      </c>
      <c r="G10" s="104">
        <f t="shared" si="7"/>
        <v>25.5</v>
      </c>
      <c r="H10" s="104">
        <f t="shared" si="7"/>
        <v>18.75</v>
      </c>
      <c r="I10" s="104">
        <f t="shared" si="7"/>
        <v>12</v>
      </c>
      <c r="J10" s="104">
        <f t="shared" si="7"/>
        <v>12</v>
      </c>
      <c r="K10" s="104">
        <f t="shared" ref="K10" si="8">K7/4*3</f>
        <v>39.75</v>
      </c>
      <c r="L10" s="104">
        <f t="shared" si="7"/>
        <v>37.5</v>
      </c>
      <c r="M10" s="104">
        <f t="shared" si="7"/>
        <v>36</v>
      </c>
      <c r="N10" s="104">
        <f t="shared" si="7"/>
        <v>12.75</v>
      </c>
      <c r="O10" s="104">
        <f t="shared" ref="O10:T10" si="9">O7/4*3</f>
        <v>10.5</v>
      </c>
      <c r="P10" s="104">
        <f t="shared" ref="P10" si="10">P7/4*3</f>
        <v>2.25</v>
      </c>
      <c r="Q10" s="104">
        <f t="shared" si="9"/>
        <v>11.25</v>
      </c>
      <c r="R10" s="104">
        <f t="shared" si="9"/>
        <v>10.5</v>
      </c>
      <c r="S10" s="104">
        <f t="shared" si="9"/>
        <v>10.5</v>
      </c>
      <c r="T10" s="104">
        <f t="shared" si="9"/>
        <v>25.5</v>
      </c>
      <c r="U10" s="104"/>
      <c r="V10" s="104">
        <f t="shared" si="7"/>
        <v>0</v>
      </c>
    </row>
    <row r="11" spans="1:22" ht="18.75" customHeight="1" x14ac:dyDescent="0.15">
      <c r="A11" s="77" t="s">
        <v>54</v>
      </c>
      <c r="B11" s="77" t="s">
        <v>43</v>
      </c>
      <c r="C11" s="77" t="s">
        <v>50</v>
      </c>
      <c r="D11" s="69">
        <f>IF(ISNA(VLOOKUP($C11,'Ontario Rankings'!$C$6:$K$27,3,FALSE))=TRUE,"0",VLOOKUP($C11,'Ontario Rankings'!$C$6:$K$27,3,FALSE))</f>
        <v>1</v>
      </c>
      <c r="E11" s="108">
        <f>IF(ISNA(VLOOKUP($C11,'Apex Canada Classic'!$A$17:$I$95,9,FALSE))=TRUE,"0",VLOOKUP($C11,'Apex Canada Classic'!$A$17:$I$95,9,FALSE))</f>
        <v>10</v>
      </c>
      <c r="F11" s="108">
        <f>IF(ISNA(VLOOKUP($C11,'FIS Apex Canada Classic'!$A$17:$I$93,9,FALSE))=TRUE,"0",VLOOKUP($C11,'FIS Apex Canada Classic'!$A$17:$I$93,9,FALSE))</f>
        <v>6</v>
      </c>
      <c r="G11" s="108">
        <f>IF(ISNA(VLOOKUP($C11,'CC Red Deer MO'!$A$17:$I$96,9,FALSE))=TRUE,"0",VLOOKUP($C11,'CC Red Deer MO'!$A$17:$I$96,9,FALSE))</f>
        <v>20</v>
      </c>
      <c r="H11" s="109" t="str">
        <f>IF(ISNA(VLOOKUP($C11,'CC Red Deer DM'!$A$17:$I$96,9,FALSE))=TRUE,"0",VLOOKUP($C11,'CC Red Deer DM'!$A$17:$I$96,9,FALSE))</f>
        <v>*8th Qual</v>
      </c>
      <c r="I11" s="108" t="str">
        <f>IF(ISNA(VLOOKUP($C11,'TT BVSC -1'!$A$17:$I$100,9,FALSE))=TRUE,"0",VLOOKUP($C11,'TT BVSC -1'!$A$17:$I$100,9,FALSE))</f>
        <v>0</v>
      </c>
      <c r="J11" s="108" t="str">
        <f>IF(ISNA(VLOOKUP($C11,'TT BVSC -2'!$A$17:$I$100,9,FALSE))=TRUE,"0",VLOOKUP($C11,'TT BVSC -2'!$A$17:$I$100,9,FALSE))</f>
        <v>0</v>
      </c>
      <c r="K11" s="108">
        <f>IF(ISNA(VLOOKUP($C11,'NA VSC MO'!$A$17:$I$100,9,FALSE))=TRUE,"0",VLOOKUP($C11,'NA VSC MO'!$A$17:$I$100,9,FALSE))</f>
        <v>37</v>
      </c>
      <c r="L11" s="108">
        <f>IF(ISNA(VLOOKUP($C11,'NA Killington MO'!$A$17:$I$100,9,FALSE))=TRUE,"0",VLOOKUP($C11,'NA Killington MO'!$A$17:$I$100,9,FALSE))</f>
        <v>36</v>
      </c>
      <c r="M11" s="108" t="str">
        <f>IF(ISNA(VLOOKUP($C11,'NA Killington DM'!$A$17:$I$100,9,FALSE))=TRUE,"0",VLOOKUP($C11,'NA Killington DM'!$A$17:$I$100,9,FALSE))</f>
        <v>dnf</v>
      </c>
      <c r="N11" s="108" t="str">
        <f>IF(ISNA(VLOOKUP($C11,'TT CP -1'!$A$17:$I$100,9,FALSE))=TRUE,"0",VLOOKUP($C11,'TT CP -1'!$A$17:$I$100,9,FALSE))</f>
        <v>0</v>
      </c>
      <c r="O11" s="108" t="str">
        <f>IF(ISNA(VLOOKUP($C11,'TT CP -2'!$A$17:$I$100,9,FALSE))=TRUE,"0",VLOOKUP($C11,'TT CP -2'!$A$17:$I$100,9,FALSE))</f>
        <v>0</v>
      </c>
      <c r="P11" s="108" t="str">
        <f>IF(ISNA(VLOOKUP($C11,'FzFest CF'!$A$17:$I$100,9,FALSE))=TRUE,"0",VLOOKUP($C11,'FzFest CF'!$A$17:$I$100,9,FALSE))</f>
        <v>0</v>
      </c>
      <c r="Q11" s="108" t="str">
        <f>IF(ISNA(VLOOKUP($C11,'TT PROV MO'!$A$17:$I$100,9,FALSE))=TRUE,"0",VLOOKUP($C11,'TT PROV MO'!$A$17:$I$100,9,FALSE))</f>
        <v>0</v>
      </c>
      <c r="R11" s="108" t="str">
        <f>IF(ISNA(VLOOKUP($C11,'TT PROV DM'!$A$17:$I$87,9,FALSE))=TRUE,"0",VLOOKUP($C11,'TT PROV DM'!$A$17:$I$87,9,FALSE))</f>
        <v>0</v>
      </c>
      <c r="S11" s="108">
        <f>IF(ISNA(VLOOKUP($C11,'CC MSA MO'!$A$17:$I$87,9,FALSE))=TRUE,"0",VLOOKUP($C11,'CC MSA MO'!$A$17:$I$87,9,FALSE))</f>
        <v>29</v>
      </c>
      <c r="T11" s="108">
        <f>IF(ISNA(VLOOKUP($C11,'SrNats MO'!$A$17:$I$87,9,FALSE))=TRUE,"0",VLOOKUP($C11,'SrNats MO'!$A$17:$I$87,9,FALSE))</f>
        <v>30</v>
      </c>
      <c r="U11" s="108" t="str">
        <f>IF(ISNA(VLOOKUP($C11,'SrNats DM'!$A$17:$I$87,9,FALSE))=TRUE,"0",VLOOKUP($C11,'SrNats DM'!$A$17:$I$87,9,FALSE))</f>
        <v>DNS</v>
      </c>
      <c r="V11" s="108">
        <f>IF(ISNA(VLOOKUP($C11,'JrNats MO'!$A$17:$I$87,9,FALSE))=TRUE,"0",VLOOKUP($C11,'JrNats MO'!$A$17:$I$87,9,FALSE))</f>
        <v>0</v>
      </c>
    </row>
    <row r="12" spans="1:22" ht="18.75" customHeight="1" x14ac:dyDescent="0.15">
      <c r="A12" s="77" t="s">
        <v>87</v>
      </c>
      <c r="B12" s="77" t="s">
        <v>45</v>
      </c>
      <c r="C12" s="77" t="s">
        <v>53</v>
      </c>
      <c r="D12" s="69">
        <f>IF(ISNA(VLOOKUP($C12,'Ontario Rankings'!$C$6:$K$27,3,FALSE))=TRUE,"0",VLOOKUP($C12,'Ontario Rankings'!$C$6:$K$27,3,FALSE))</f>
        <v>2</v>
      </c>
      <c r="E12" s="108">
        <f>IF(ISNA(VLOOKUP($C12,'Apex Canada Classic'!$A$17:$I$95,9,FALSE))=TRUE,"0",VLOOKUP($C12,'Apex Canada Classic'!$A$17:$I$95,9,FALSE))</f>
        <v>26</v>
      </c>
      <c r="F12" s="108" t="str">
        <f>IF(ISNA(VLOOKUP($C12,'FIS Apex Canada Classic'!$A$17:$I$93,9,FALSE))=TRUE,"0",VLOOKUP($C12,'FIS Apex Canada Classic'!$A$17:$I$93,9,FALSE))</f>
        <v>0</v>
      </c>
      <c r="G12" s="108">
        <f>IF(ISNA(VLOOKUP($C12,'CC Red Deer MO'!$A$17:$I$96,9,FALSE))=TRUE,"0",VLOOKUP($C12,'CC Red Deer MO'!$A$17:$I$96,9,FALSE))</f>
        <v>28</v>
      </c>
      <c r="H12" s="108">
        <f>IF(ISNA(VLOOKUP($C12,'CC Red Deer DM'!$A$17:$I$96,9,FALSE))=TRUE,"0",VLOOKUP($C12,'CC Red Deer DM'!$A$17:$I$96,9,FALSE))</f>
        <v>9</v>
      </c>
      <c r="I12" s="108">
        <f>IF(ISNA(VLOOKUP($C12,'TT BVSC -1'!$A$17:$I$100,9,FALSE))=TRUE,"0",VLOOKUP($C12,'TT BVSC -1'!$A$17:$I$100,9,FALSE))</f>
        <v>1</v>
      </c>
      <c r="J12" s="108">
        <f>IF(ISNA(VLOOKUP($C12,'TT BVSC -2'!$A$17:$I$100,9,FALSE))=TRUE,"0",VLOOKUP($C12,'TT BVSC -2'!$A$17:$I$100,9,FALSE))</f>
        <v>1</v>
      </c>
      <c r="K12" s="108" t="str">
        <f>IF(ISNA(VLOOKUP($C12,'NA VSC MO'!$A$17:$I$100,9,FALSE))=TRUE,"0",VLOOKUP($C12,'NA VSC MO'!$A$17:$I$100,9,FALSE))</f>
        <v>0</v>
      </c>
      <c r="L12" s="108" t="str">
        <f>IF(ISNA(VLOOKUP($C12,'NA Killington MO'!$A$17:$I$100,9,FALSE))=TRUE,"0",VLOOKUP($C12,'NA Killington MO'!$A$17:$I$100,9,FALSE))</f>
        <v>0</v>
      </c>
      <c r="M12" s="108" t="str">
        <f>IF(ISNA(VLOOKUP($C12,'NA Killington DM'!$A$17:$I$100,9,FALSE))=TRUE,"0",VLOOKUP($C12,'NA Killington DM'!$A$17:$I$100,9,FALSE))</f>
        <v>0</v>
      </c>
      <c r="N12" s="108">
        <f>IF(ISNA(VLOOKUP($C12,'TT CP -1'!$A$17:$I$100,9,FALSE))=TRUE,"0",VLOOKUP($C12,'TT CP -1'!$A$17:$I$100,9,FALSE))</f>
        <v>1</v>
      </c>
      <c r="O12" s="108">
        <f>IF(ISNA(VLOOKUP($C12,'TT CP -2'!$A$17:$I$100,9,FALSE))=TRUE,"0",VLOOKUP($C12,'TT CP -2'!$A$17:$I$100,9,FALSE))</f>
        <v>1</v>
      </c>
      <c r="P12" s="108" t="str">
        <f>IF(ISNA(VLOOKUP($C12,'FzFest CF'!$A$17:$I$100,9,FALSE))=TRUE,"0",VLOOKUP($C12,'FzFest CF'!$A$17:$I$100,9,FALSE))</f>
        <v>0</v>
      </c>
      <c r="Q12" s="108">
        <f>IF(ISNA(VLOOKUP($C12,'TT PROV MO'!$A$17:$I$100,9,FALSE))=TRUE,"0",VLOOKUP($C12,'TT PROV MO'!$A$17:$I$100,9,FALSE))</f>
        <v>1</v>
      </c>
      <c r="R12" s="108">
        <f>IF(ISNA(VLOOKUP($C12,'TT PROV DM'!$A$17:$I$87,9,FALSE))=TRUE,"0",VLOOKUP($C12,'TT PROV DM'!$A$17:$I$87,9,FALSE))</f>
        <v>2</v>
      </c>
      <c r="S12" s="108">
        <f>IF(ISNA(VLOOKUP($C12,'CC MSA MO'!$A$17:$I$87,9,FALSE))=TRUE,"0",VLOOKUP($C12,'CC MSA MO'!$A$17:$I$87,9,FALSE))</f>
        <v>32</v>
      </c>
      <c r="T12" s="108">
        <f>IF(ISNA(VLOOKUP($C12,'JrNats MO'!$A$17:$I$87,9,FALSE))=TRUE,"0",VLOOKUP($C12,'JrNats MO'!$A$17:$I$87,9,FALSE))</f>
        <v>0</v>
      </c>
      <c r="U12" s="108" t="str">
        <f>IF(ISNA(VLOOKUP($C12,'SrNats DM'!$A$17:$I$87,9,FALSE))=TRUE,"0",VLOOKUP($C12,'SrNats DM'!$A$17:$I$87,9,FALSE))</f>
        <v>0</v>
      </c>
      <c r="V12" s="108">
        <f>IF(ISNA(VLOOKUP($C12,'JrNats MO'!$A$17:$I$87,9,FALSE))=TRUE,"0",VLOOKUP($C12,'JrNats MO'!$A$17:$I$87,9,FALSE))</f>
        <v>0</v>
      </c>
    </row>
    <row r="13" spans="1:22" ht="18.75" customHeight="1" x14ac:dyDescent="0.15">
      <c r="A13" s="77" t="s">
        <v>87</v>
      </c>
      <c r="B13" s="77" t="s">
        <v>45</v>
      </c>
      <c r="C13" s="77" t="s">
        <v>52</v>
      </c>
      <c r="D13" s="69">
        <f>IF(ISNA(VLOOKUP($C13,'Ontario Rankings'!$C$6:$K$27,3,FALSE))=TRUE,"0",VLOOKUP($C13,'Ontario Rankings'!$C$6:$K$27,3,FALSE))</f>
        <v>3</v>
      </c>
      <c r="E13" s="108">
        <f>IF(ISNA(VLOOKUP($C13,'Apex Canada Classic'!$A$17:$I$95,9,FALSE))=TRUE,"0",VLOOKUP($C13,'Apex Canada Classic'!$A$17:$I$95,9,FALSE))</f>
        <v>25</v>
      </c>
      <c r="F13" s="108" t="str">
        <f>IF(ISNA(VLOOKUP($C13,'FIS Apex Canada Classic'!$A$17:$I$93,9,FALSE))=TRUE,"0",VLOOKUP($C13,'FIS Apex Canada Classic'!$A$17:$I$93,9,FALSE))</f>
        <v>0</v>
      </c>
      <c r="G13" s="108">
        <f>IF(ISNA(VLOOKUP($C13,'CC Red Deer MO'!$A$17:$I$96,9,FALSE))=TRUE,"0",VLOOKUP($C13,'CC Red Deer MO'!$A$17:$I$96,9,FALSE))</f>
        <v>26</v>
      </c>
      <c r="H13" s="108">
        <f>IF(ISNA(VLOOKUP($C13,'CC Red Deer DM'!$A$17:$I$96,9,FALSE))=TRUE,"0",VLOOKUP($C13,'CC Red Deer DM'!$A$17:$I$96,9,FALSE))</f>
        <v>20</v>
      </c>
      <c r="I13" s="108">
        <f>IF(ISNA(VLOOKUP($C13,'TT BVSC -1'!$A$17:$I$100,9,FALSE))=TRUE,"0",VLOOKUP($C13,'TT BVSC -1'!$A$17:$I$100,9,FALSE))</f>
        <v>2</v>
      </c>
      <c r="J13" s="108">
        <f>IF(ISNA(VLOOKUP($C13,'TT BVSC -2'!$A$17:$I$100,9,FALSE))=TRUE,"0",VLOOKUP($C13,'TT BVSC -2'!$A$17:$I$100,9,FALSE))</f>
        <v>2</v>
      </c>
      <c r="K13" s="108" t="str">
        <f>IF(ISNA(VLOOKUP($C13,'NA VSC MO'!$A$17:$I$100,9,FALSE))=TRUE,"0",VLOOKUP($C13,'NA VSC MO'!$A$17:$I$100,9,FALSE))</f>
        <v>0</v>
      </c>
      <c r="L13" s="108" t="str">
        <f>IF(ISNA(VLOOKUP($C13,'NA Killington MO'!$A$17:$I$100,9,FALSE))=TRUE,"0",VLOOKUP($C13,'NA Killington MO'!$A$17:$I$100,9,FALSE))</f>
        <v>0</v>
      </c>
      <c r="M13" s="108" t="str">
        <f>IF(ISNA(VLOOKUP($C13,'NA Killington DM'!$A$17:$I$100,9,FALSE))=TRUE,"0",VLOOKUP($C13,'NA Killington DM'!$A$17:$I$100,9,FALSE))</f>
        <v>0</v>
      </c>
      <c r="N13" s="108">
        <f>IF(ISNA(VLOOKUP($C13,'TT CP -1'!$A$17:$I$100,9,FALSE))=TRUE,"0",VLOOKUP($C13,'TT CP -1'!$A$17:$I$100,9,FALSE))</f>
        <v>6</v>
      </c>
      <c r="O13" s="108">
        <f>IF(ISNA(VLOOKUP($C13,'TT CP -2'!$A$17:$I$100,9,FALSE))=TRUE,"0",VLOOKUP($C13,'TT CP -2'!$A$17:$I$100,9,FALSE))</f>
        <v>2</v>
      </c>
      <c r="P13" s="108" t="str">
        <f>IF(ISNA(VLOOKUP($C13,'FzFest CF'!$A$17:$I$100,9,FALSE))=TRUE,"0",VLOOKUP($C13,'FzFest CF'!$A$17:$I$100,9,FALSE))</f>
        <v>0</v>
      </c>
      <c r="Q13" s="108">
        <f>IF(ISNA(VLOOKUP($C13,'TT PROV MO'!$A$17:$I$100,9,FALSE))=TRUE,"0",VLOOKUP($C13,'TT PROV MO'!$A$17:$I$100,9,FALSE))</f>
        <v>2</v>
      </c>
      <c r="R13" s="108">
        <f>IF(ISNA(VLOOKUP($C13,'TT PROV DM'!$A$17:$I$87,9,FALSE))=TRUE,"0",VLOOKUP($C13,'TT PROV DM'!$A$17:$I$87,9,FALSE))</f>
        <v>1</v>
      </c>
      <c r="S13" s="108">
        <f>IF(ISNA(VLOOKUP($C13,'CC MSA MO'!$A$17:$I$87,9,FALSE))=TRUE,"0",VLOOKUP($C13,'CC MSA MO'!$A$17:$I$87,9,FALSE))</f>
        <v>25</v>
      </c>
      <c r="T13" s="108">
        <f>IF(ISNA(VLOOKUP($C13,'JrNats MO'!$A$17:$I$87,9,FALSE))=TRUE,"0",VLOOKUP($C13,'JrNats MO'!$A$17:$I$87,9,FALSE))</f>
        <v>0</v>
      </c>
      <c r="U13" s="108" t="str">
        <f>IF(ISNA(VLOOKUP($C13,'SrNats DM'!$A$17:$I$87,9,FALSE))=TRUE,"0",VLOOKUP($C13,'SrNats DM'!$A$17:$I$87,9,FALSE))</f>
        <v>0</v>
      </c>
      <c r="V13" s="108">
        <f>IF(ISNA(VLOOKUP($C13,'JrNats MO'!$A$17:$I$87,9,FALSE))=TRUE,"0",VLOOKUP($C13,'JrNats MO'!$A$17:$I$87,9,FALSE))</f>
        <v>0</v>
      </c>
    </row>
    <row r="14" spans="1:22" ht="18.75" customHeight="1" x14ac:dyDescent="0.15">
      <c r="A14" s="77" t="s">
        <v>89</v>
      </c>
      <c r="B14" s="77" t="s">
        <v>45</v>
      </c>
      <c r="C14" s="78" t="s">
        <v>66</v>
      </c>
      <c r="D14" s="69">
        <f>IF(ISNA(VLOOKUP($C14,'Ontario Rankings'!$C$6:$K$27,3,FALSE))=TRUE,"0",VLOOKUP($C14,'Ontario Rankings'!$C$6:$K$27,3,FALSE))</f>
        <v>4</v>
      </c>
      <c r="E14" s="108" t="str">
        <f>IF(ISNA(VLOOKUP($C14,'Apex Canada Classic'!$A$17:$I$95,9,FALSE))=TRUE,"0",VLOOKUP($C14,'Apex Canada Classic'!$A$17:$I$95,9,FALSE))</f>
        <v>0</v>
      </c>
      <c r="F14" s="108" t="str">
        <f>IF(ISNA(VLOOKUP($C14,'FIS Apex Canada Classic'!$A$17:$I$93,9,FALSE))=TRUE,"0",VLOOKUP($C14,'FIS Apex Canada Classic'!$A$17:$I$93,9,FALSE))</f>
        <v>0</v>
      </c>
      <c r="G14" s="108" t="str">
        <f>IF(ISNA(VLOOKUP($C14,'CC Red Deer MO'!$A$17:$I$96,9,FALSE))=TRUE,"0",VLOOKUP($C14,'CC Red Deer MO'!$A$17:$I$96,9,FALSE))</f>
        <v>0</v>
      </c>
      <c r="H14" s="108" t="str">
        <f>IF(ISNA(VLOOKUP($C14,'CC Red Deer DM'!$A$17:$I$96,9,FALSE))=TRUE,"0",VLOOKUP($C14,'CC Red Deer DM'!$A$17:$I$96,9,FALSE))</f>
        <v>0</v>
      </c>
      <c r="I14" s="108">
        <f>IF(ISNA(VLOOKUP($C14,'TT BVSC -1'!$A$17:$I$100,9,FALSE))=TRUE,"0",VLOOKUP($C14,'TT BVSC -1'!$A$17:$I$100,9,FALSE))</f>
        <v>4</v>
      </c>
      <c r="J14" s="108">
        <f>IF(ISNA(VLOOKUP($C14,'TT BVSC -2'!$A$17:$I$100,9,FALSE))=TRUE,"0",VLOOKUP($C14,'TT BVSC -2'!$A$17:$I$100,9,FALSE))</f>
        <v>3</v>
      </c>
      <c r="K14" s="108" t="str">
        <f>IF(ISNA(VLOOKUP($C14,'NA VSC MO'!$A$17:$I$100,9,FALSE))=TRUE,"0",VLOOKUP($C14,'NA VSC MO'!$A$17:$I$100,9,FALSE))</f>
        <v>0</v>
      </c>
      <c r="L14" s="108" t="str">
        <f>IF(ISNA(VLOOKUP($C14,'NA Killington MO'!$A$17:$I$100,9,FALSE))=TRUE,"0",VLOOKUP($C14,'NA Killington MO'!$A$17:$I$100,9,FALSE))</f>
        <v>0</v>
      </c>
      <c r="M14" s="108" t="str">
        <f>IF(ISNA(VLOOKUP($C14,'NA Killington DM'!$A$17:$I$100,9,FALSE))=TRUE,"0",VLOOKUP($C14,'NA Killington DM'!$A$17:$I$100,9,FALSE))</f>
        <v>0</v>
      </c>
      <c r="N14" s="108">
        <f>IF(ISNA(VLOOKUP($C14,'TT CP -1'!$A$17:$I$100,9,FALSE))=TRUE,"0",VLOOKUP($C14,'TT CP -1'!$A$17:$I$100,9,FALSE))</f>
        <v>2</v>
      </c>
      <c r="O14" s="108">
        <f>IF(ISNA(VLOOKUP($C14,'TT CP -2'!$A$17:$I$100,9,FALSE))=TRUE,"0",VLOOKUP($C14,'TT CP -2'!$A$17:$I$100,9,FALSE))</f>
        <v>3</v>
      </c>
      <c r="P14" s="108" t="str">
        <f>IF(ISNA(VLOOKUP($C14,'FzFest CF'!$A$17:$I$100,9,FALSE))=TRUE,"0",VLOOKUP($C14,'FzFest CF'!$A$17:$I$100,9,FALSE))</f>
        <v>0</v>
      </c>
      <c r="Q14" s="108">
        <f>IF(ISNA(VLOOKUP($C14,'TT PROV MO'!$A$17:$I$100,9,FALSE))=TRUE,"0",VLOOKUP($C14,'TT PROV MO'!$A$17:$I$100,9,FALSE))</f>
        <v>3</v>
      </c>
      <c r="R14" s="108">
        <f>IF(ISNA(VLOOKUP($C14,'TT PROV DM'!$A$17:$I$87,9,FALSE))=TRUE,"0",VLOOKUP($C14,'TT PROV DM'!$A$17:$I$87,9,FALSE))</f>
        <v>3</v>
      </c>
      <c r="S14" s="108" t="str">
        <f>IF(ISNA(VLOOKUP($C14,'CC MSA MO'!$A$17:$I$87,9,FALSE))=TRUE,"0",VLOOKUP($C14,'CC MSA MO'!$A$17:$I$87,9,FALSE))</f>
        <v>dnf</v>
      </c>
      <c r="T14" s="108">
        <f>IF(ISNA(VLOOKUP($C14,'JrNats MO'!$A$17:$I$87,9,FALSE))=TRUE,"0",VLOOKUP($C14,'JrNats MO'!$A$17:$I$87,9,FALSE))</f>
        <v>0</v>
      </c>
      <c r="U14" s="108" t="str">
        <f>IF(ISNA(VLOOKUP($C14,'SrNats DM'!$A$17:$I$87,9,FALSE))=TRUE,"0",VLOOKUP($C14,'SrNats DM'!$A$17:$I$87,9,FALSE))</f>
        <v>0</v>
      </c>
      <c r="V14" s="108">
        <f>IF(ISNA(VLOOKUP($C14,'JrNats MO'!$A$17:$I$87,9,FALSE))=TRUE,"0",VLOOKUP($C14,'JrNats MO'!$A$17:$I$87,9,FALSE))</f>
        <v>0</v>
      </c>
    </row>
    <row r="15" spans="1:22" ht="18.75" customHeight="1" x14ac:dyDescent="0.15">
      <c r="A15" s="77" t="s">
        <v>82</v>
      </c>
      <c r="B15" s="77" t="s">
        <v>45</v>
      </c>
      <c r="C15" s="78" t="s">
        <v>65</v>
      </c>
      <c r="D15" s="69">
        <f>IF(ISNA(VLOOKUP($C15,'Ontario Rankings'!$C$6:$K$27,3,FALSE))=TRUE,"0",VLOOKUP($C15,'Ontario Rankings'!$C$6:$K$27,3,FALSE))</f>
        <v>5</v>
      </c>
      <c r="E15" s="108" t="str">
        <f>IF(ISNA(VLOOKUP($C15,'Apex Canada Classic'!$A$17:$I$95,9,FALSE))=TRUE,"0",VLOOKUP($C15,'Apex Canada Classic'!$A$17:$I$95,9,FALSE))</f>
        <v>0</v>
      </c>
      <c r="F15" s="108" t="str">
        <f>IF(ISNA(VLOOKUP($C15,'FIS Apex Canada Classic'!$A$17:$I$93,9,FALSE))=TRUE,"0",VLOOKUP($C15,'FIS Apex Canada Classic'!$A$17:$I$93,9,FALSE))</f>
        <v>0</v>
      </c>
      <c r="G15" s="108" t="str">
        <f>IF(ISNA(VLOOKUP($C15,'CC Red Deer MO'!$A$17:$I$96,9,FALSE))=TRUE,"0",VLOOKUP($C15,'CC Red Deer MO'!$A$17:$I$96,9,FALSE))</f>
        <v>0</v>
      </c>
      <c r="H15" s="108" t="str">
        <f>IF(ISNA(VLOOKUP($C15,'CC Red Deer DM'!$A$17:$I$96,9,FALSE))=TRUE,"0",VLOOKUP($C15,'CC Red Deer DM'!$A$17:$I$96,9,FALSE))</f>
        <v>0</v>
      </c>
      <c r="I15" s="108">
        <f>IF(ISNA(VLOOKUP($C15,'TT BVSC -1'!$A$17:$I$100,9,FALSE))=TRUE,"0",VLOOKUP($C15,'TT BVSC -1'!$A$17:$I$100,9,FALSE))</f>
        <v>3</v>
      </c>
      <c r="J15" s="108">
        <f>IF(ISNA(VLOOKUP($C15,'TT BVSC -2'!$A$17:$I$100,9,FALSE))=TRUE,"0",VLOOKUP($C15,'TT BVSC -2'!$A$17:$I$100,9,FALSE))</f>
        <v>6</v>
      </c>
      <c r="K15" s="108" t="str">
        <f>IF(ISNA(VLOOKUP($C15,'NA VSC MO'!$A$17:$I$100,9,FALSE))=TRUE,"0",VLOOKUP($C15,'NA VSC MO'!$A$17:$I$100,9,FALSE))</f>
        <v>0</v>
      </c>
      <c r="L15" s="108" t="str">
        <f>IF(ISNA(VLOOKUP($C15,'NA Killington MO'!$A$17:$I$100,9,FALSE))=TRUE,"0",VLOOKUP($C15,'NA Killington MO'!$A$17:$I$100,9,FALSE))</f>
        <v>0</v>
      </c>
      <c r="M15" s="108" t="str">
        <f>IF(ISNA(VLOOKUP($C15,'NA Killington DM'!$A$17:$I$100,9,FALSE))=TRUE,"0",VLOOKUP($C15,'NA Killington DM'!$A$17:$I$100,9,FALSE))</f>
        <v>0</v>
      </c>
      <c r="N15" s="108">
        <f>IF(ISNA(VLOOKUP($C15,'TT CP -1'!$A$17:$I$100,9,FALSE))=TRUE,"0",VLOOKUP($C15,'TT CP -1'!$A$17:$I$100,9,FALSE))</f>
        <v>4</v>
      </c>
      <c r="O15" s="108">
        <f>IF(ISNA(VLOOKUP($C15,'TT CP -2'!$A$17:$I$100,9,FALSE))=TRUE,"0",VLOOKUP($C15,'TT CP -2'!$A$17:$I$100,9,FALSE))</f>
        <v>4</v>
      </c>
      <c r="P15" s="108" t="str">
        <f>IF(ISNA(VLOOKUP($C15,'FzFest CF'!$A$17:$I$100,9,FALSE))=TRUE,"0",VLOOKUP($C15,'FzFest CF'!$A$17:$I$100,9,FALSE))</f>
        <v>0</v>
      </c>
      <c r="Q15" s="108">
        <f>IF(ISNA(VLOOKUP($C15,'TT PROV MO'!$A$17:$I$100,9,FALSE))=TRUE,"0",VLOOKUP($C15,'TT PROV MO'!$A$17:$I$100,9,FALSE))</f>
        <v>4</v>
      </c>
      <c r="R15" s="108">
        <f>IF(ISNA(VLOOKUP($C15,'TT PROV DM'!$A$17:$I$87,9,FALSE))=TRUE,"0",VLOOKUP($C15,'TT PROV DM'!$A$17:$I$87,9,FALSE))</f>
        <v>4</v>
      </c>
      <c r="S15" s="108">
        <f>IF(ISNA(VLOOKUP($C15,'CC MSA MO'!$A$17:$I$87,9,FALSE))=TRUE,"0",VLOOKUP($C15,'CC MSA MO'!$A$17:$I$87,9,FALSE))</f>
        <v>33</v>
      </c>
      <c r="T15" s="108">
        <f>IF(ISNA(VLOOKUP($C15,'JrNats MO'!$A$17:$I$87,9,FALSE))=TRUE,"0",VLOOKUP($C15,'JrNats MO'!$A$17:$I$87,9,FALSE))</f>
        <v>0</v>
      </c>
      <c r="U15" s="108" t="str">
        <f>IF(ISNA(VLOOKUP($C15,'SrNats DM'!$A$17:$I$87,9,FALSE))=TRUE,"0",VLOOKUP($C15,'SrNats DM'!$A$17:$I$87,9,FALSE))</f>
        <v>0</v>
      </c>
      <c r="V15" s="108">
        <f>IF(ISNA(VLOOKUP($C15,'JrNats MO'!$A$17:$I$87,9,FALSE))=TRUE,"0",VLOOKUP($C15,'JrNats MO'!$A$17:$I$87,9,FALSE))</f>
        <v>0</v>
      </c>
    </row>
    <row r="16" spans="1:22" ht="18.75" customHeight="1" x14ac:dyDescent="0.15">
      <c r="A16" s="77" t="s">
        <v>83</v>
      </c>
      <c r="B16" s="77" t="s">
        <v>81</v>
      </c>
      <c r="C16" s="78" t="s">
        <v>67</v>
      </c>
      <c r="D16" s="69">
        <f>IF(ISNA(VLOOKUP($C16,'Ontario Rankings'!$C$6:$K$27,3,FALSE))=TRUE,"0",VLOOKUP($C16,'Ontario Rankings'!$C$6:$K$27,3,FALSE))</f>
        <v>7</v>
      </c>
      <c r="E16" s="108" t="str">
        <f>IF(ISNA(VLOOKUP($C16,'Apex Canada Classic'!$A$17:$I$95,9,FALSE))=TRUE,"0",VLOOKUP($C16,'Apex Canada Classic'!$A$17:$I$95,9,FALSE))</f>
        <v>0</v>
      </c>
      <c r="F16" s="108" t="str">
        <f>IF(ISNA(VLOOKUP($C16,'FIS Apex Canada Classic'!$A$17:$I$93,9,FALSE))=TRUE,"0",VLOOKUP($C16,'FIS Apex Canada Classic'!$A$17:$I$93,9,FALSE))</f>
        <v>0</v>
      </c>
      <c r="G16" s="108" t="str">
        <f>IF(ISNA(VLOOKUP($C16,'CC Red Deer MO'!$A$17:$I$96,9,FALSE))=TRUE,"0",VLOOKUP($C16,'CC Red Deer MO'!$A$17:$I$96,9,FALSE))</f>
        <v>0</v>
      </c>
      <c r="H16" s="108" t="str">
        <f>IF(ISNA(VLOOKUP($C16,'CC Red Deer DM'!$A$17:$I$96,9,FALSE))=TRUE,"0",VLOOKUP($C16,'CC Red Deer DM'!$A$17:$I$96,9,FALSE))</f>
        <v>0</v>
      </c>
      <c r="I16" s="108">
        <f>IF(ISNA(VLOOKUP($C16,'TT BVSC -1'!$A$17:$I$100,9,FALSE))=TRUE,"0",VLOOKUP($C16,'TT BVSC -1'!$A$17:$I$100,9,FALSE))</f>
        <v>5</v>
      </c>
      <c r="J16" s="108">
        <f>IF(ISNA(VLOOKUP($C16,'TT BVSC -2'!$A$17:$I$100,9,FALSE))=TRUE,"0",VLOOKUP($C16,'TT BVSC -2'!$A$17:$I$100,9,FALSE))</f>
        <v>4</v>
      </c>
      <c r="K16" s="108" t="str">
        <f>IF(ISNA(VLOOKUP($C16,'NA VSC MO'!$A$17:$I$100,9,FALSE))=TRUE,"0",VLOOKUP($C16,'NA VSC MO'!$A$17:$I$100,9,FALSE))</f>
        <v>0</v>
      </c>
      <c r="L16" s="108" t="str">
        <f>IF(ISNA(VLOOKUP($C16,'NA Killington MO'!$A$17:$I$100,9,FALSE))=TRUE,"0",VLOOKUP($C16,'NA Killington MO'!$A$17:$I$100,9,FALSE))</f>
        <v>0</v>
      </c>
      <c r="M16" s="108" t="str">
        <f>IF(ISNA(VLOOKUP($C16,'NA Killington DM'!$A$17:$I$100,9,FALSE))=TRUE,"0",VLOOKUP($C16,'NA Killington DM'!$A$17:$I$100,9,FALSE))</f>
        <v>0</v>
      </c>
      <c r="N16" s="108">
        <f>IF(ISNA(VLOOKUP($C16,'TT CP -1'!$A$17:$I$100,9,FALSE))=TRUE,"0",VLOOKUP($C16,'TT CP -1'!$A$17:$I$100,9,FALSE))</f>
        <v>3</v>
      </c>
      <c r="O16" s="108" t="str">
        <f>IF(ISNA(VLOOKUP($C16,'TT CP -2'!$A$17:$I$100,9,FALSE))=TRUE,"0",VLOOKUP($C16,'TT CP -2'!$A$17:$I$100,9,FALSE))</f>
        <v>dns</v>
      </c>
      <c r="P16" s="108" t="str">
        <f>IF(ISNA(VLOOKUP($C16,'FzFest CF'!$A$17:$I$100,9,FALSE))=TRUE,"0",VLOOKUP($C16,'FzFest CF'!$A$17:$I$100,9,FALSE))</f>
        <v>0</v>
      </c>
      <c r="Q16" s="108" t="str">
        <f>IF(ISNA(VLOOKUP($C16,'TT PROV MO'!$A$17:$I$100,9,FALSE))=TRUE,"0",VLOOKUP($C16,'TT PROV MO'!$A$17:$I$100,9,FALSE))</f>
        <v>dns</v>
      </c>
      <c r="R16" s="108" t="str">
        <f>IF(ISNA(VLOOKUP($C16,'TT PROV DM'!$A$17:$I$87,9,FALSE))=TRUE,"0",VLOOKUP($C16,'TT PROV DM'!$A$17:$I$87,9,FALSE))</f>
        <v>dns</v>
      </c>
      <c r="S16" s="108" t="str">
        <f>IF(ISNA(VLOOKUP($C16,'CC MSA MO'!$A$17:$I$87,9,FALSE))=TRUE,"0",VLOOKUP($C16,'CC MSA MO'!$A$17:$I$87,9,FALSE))</f>
        <v>0</v>
      </c>
      <c r="T16" s="108">
        <f>IF(ISNA(VLOOKUP($C16,'JrNats MO'!$A$17:$I$87,9,FALSE))=TRUE,"0",VLOOKUP($C16,'JrNats MO'!$A$17:$I$87,9,FALSE))</f>
        <v>0</v>
      </c>
      <c r="U16" s="108" t="str">
        <f>IF(ISNA(VLOOKUP($C16,'SrNats DM'!$A$17:$I$87,9,FALSE))=TRUE,"0",VLOOKUP($C16,'SrNats DM'!$A$17:$I$87,9,FALSE))</f>
        <v>0</v>
      </c>
      <c r="V16" s="108">
        <f>IF(ISNA(VLOOKUP($C16,'JrNats MO'!$A$17:$I$87,9,FALSE))=TRUE,"0",VLOOKUP($C16,'JrNats MO'!$A$17:$I$87,9,FALSE))</f>
        <v>0</v>
      </c>
    </row>
    <row r="17" spans="1:22" ht="18.75" customHeight="1" x14ac:dyDescent="0.15">
      <c r="A17" s="77" t="s">
        <v>84</v>
      </c>
      <c r="B17" s="77" t="s">
        <v>81</v>
      </c>
      <c r="C17" s="78" t="s">
        <v>69</v>
      </c>
      <c r="D17" s="69">
        <f>IF(ISNA(VLOOKUP($C17,'Ontario Rankings'!$C$6:$K$27,3,FALSE))=TRUE,"0",VLOOKUP($C17,'Ontario Rankings'!$C$6:$K$27,3,FALSE))</f>
        <v>8</v>
      </c>
      <c r="E17" s="108" t="str">
        <f>IF(ISNA(VLOOKUP($C17,'Apex Canada Classic'!$A$17:$I$95,9,FALSE))=TRUE,"0",VLOOKUP($C17,'Apex Canada Classic'!$A$17:$I$95,9,FALSE))</f>
        <v>0</v>
      </c>
      <c r="F17" s="108" t="str">
        <f>IF(ISNA(VLOOKUP($C17,'FIS Apex Canada Classic'!$A$17:$I$93,9,FALSE))=TRUE,"0",VLOOKUP($C17,'FIS Apex Canada Classic'!$A$17:$I$93,9,FALSE))</f>
        <v>0</v>
      </c>
      <c r="G17" s="108" t="str">
        <f>IF(ISNA(VLOOKUP($C17,'CC Red Deer MO'!$A$17:$I$96,9,FALSE))=TRUE,"0",VLOOKUP($C17,'CC Red Deer MO'!$A$17:$I$96,9,FALSE))</f>
        <v>0</v>
      </c>
      <c r="H17" s="108" t="str">
        <f>IF(ISNA(VLOOKUP($C17,'CC Red Deer DM'!$A$17:$I$96,9,FALSE))=TRUE,"0",VLOOKUP($C17,'CC Red Deer DM'!$A$17:$I$96,9,FALSE))</f>
        <v>0</v>
      </c>
      <c r="I17" s="108">
        <f>IF(ISNA(VLOOKUP($C17,'TT BVSC -1'!$A$17:$I$100,9,FALSE))=TRUE,"0",VLOOKUP($C17,'TT BVSC -1'!$A$17:$I$100,9,FALSE))</f>
        <v>7</v>
      </c>
      <c r="J17" s="108">
        <f>IF(ISNA(VLOOKUP($C17,'TT BVSC -2'!$A$17:$I$100,9,FALSE))=TRUE,"0",VLOOKUP($C17,'TT BVSC -2'!$A$17:$I$100,9,FALSE))</f>
        <v>5</v>
      </c>
      <c r="K17" s="108" t="str">
        <f>IF(ISNA(VLOOKUP($C17,'NA VSC MO'!$A$17:$I$100,9,FALSE))=TRUE,"0",VLOOKUP($C17,'NA VSC MO'!$A$17:$I$100,9,FALSE))</f>
        <v>0</v>
      </c>
      <c r="L17" s="108" t="str">
        <f>IF(ISNA(VLOOKUP($C17,'NA Killington MO'!$A$17:$I$100,9,FALSE))=TRUE,"0",VLOOKUP($C17,'NA Killington MO'!$A$17:$I$100,9,FALSE))</f>
        <v>0</v>
      </c>
      <c r="M17" s="108" t="str">
        <f>IF(ISNA(VLOOKUP($C17,'NA Killington DM'!$A$17:$I$100,9,FALSE))=TRUE,"0",VLOOKUP($C17,'NA Killington DM'!$A$17:$I$100,9,FALSE))</f>
        <v>0</v>
      </c>
      <c r="N17" s="108">
        <f>IF(ISNA(VLOOKUP($C17,'TT CP -1'!$A$17:$I$100,9,FALSE))=TRUE,"0",VLOOKUP($C17,'TT CP -1'!$A$17:$I$100,9,FALSE))</f>
        <v>7</v>
      </c>
      <c r="O17" s="108">
        <f>IF(ISNA(VLOOKUP($C17,'TT CP -2'!$A$17:$I$100,9,FALSE))=TRUE,"0",VLOOKUP($C17,'TT CP -2'!$A$17:$I$100,9,FALSE))</f>
        <v>6</v>
      </c>
      <c r="P17" s="108" t="str">
        <f>IF(ISNA(VLOOKUP($C17,'FzFest CF'!$A$17:$I$100,9,FALSE))=TRUE,"0",VLOOKUP($C17,'FzFest CF'!$A$17:$I$100,9,FALSE))</f>
        <v>0</v>
      </c>
      <c r="Q17" s="108">
        <f>IF(ISNA(VLOOKUP($C17,'TT PROV MO'!$A$17:$I$100,9,FALSE))=TRUE,"0",VLOOKUP($C17,'TT PROV MO'!$A$17:$I$100,9,FALSE))</f>
        <v>5</v>
      </c>
      <c r="R17" s="108">
        <f>IF(ISNA(VLOOKUP($C17,'TT PROV DM'!$A$17:$I$87,9,FALSE))=TRUE,"0",VLOOKUP($C17,'TT PROV DM'!$A$17:$I$87,9,FALSE))</f>
        <v>7</v>
      </c>
      <c r="S17" s="108" t="str">
        <f>IF(ISNA(VLOOKUP($C17,'CC MSA MO'!$A$17:$I$87,9,FALSE))=TRUE,"0",VLOOKUP($C17,'CC MSA MO'!$A$17:$I$87,9,FALSE))</f>
        <v>0</v>
      </c>
      <c r="T17" s="108" t="str">
        <f>IF(ISNA(VLOOKUP($C17,'JrNats MO'!$A$17:$I$87,9,FALSE))=TRUE,"0",VLOOKUP($C17,'JrNats MO'!$A$17:$I$87,9,FALSE))</f>
        <v>0</v>
      </c>
      <c r="U17" s="108" t="str">
        <f>IF(ISNA(VLOOKUP($C17,'SrNats DM'!$A$17:$I$87,9,FALSE))=TRUE,"0",VLOOKUP($C17,'SrNats DM'!$A$17:$I$87,9,FALSE))</f>
        <v>0</v>
      </c>
      <c r="V17" s="108" t="str">
        <f>IF(ISNA(VLOOKUP($C17,'JrNats MO'!$A$17:$I$87,9,FALSE))=TRUE,"0",VLOOKUP($C17,'JrNats MO'!$A$17:$I$87,9,FALSE))</f>
        <v>0</v>
      </c>
    </row>
    <row r="18" spans="1:22" ht="18.75" customHeight="1" x14ac:dyDescent="0.15">
      <c r="A18" s="77" t="s">
        <v>88</v>
      </c>
      <c r="B18" s="77" t="s">
        <v>43</v>
      </c>
      <c r="C18" s="77" t="s">
        <v>51</v>
      </c>
      <c r="D18" s="69">
        <f>IF(ISNA(VLOOKUP($C18,'Ontario Rankings'!$C$6:$K$27,3,FALSE))=TRUE,"0",VLOOKUP($C18,'Ontario Rankings'!$C$6:$K$27,3,FALSE))</f>
        <v>6</v>
      </c>
      <c r="E18" s="108">
        <f>IF(ISNA(VLOOKUP($C18,'Apex Canada Classic'!$A$17:$I$95,9,FALSE))=TRUE,"0",VLOOKUP($C18,'Apex Canada Classic'!$A$17:$I$95,9,FALSE))</f>
        <v>23</v>
      </c>
      <c r="F18" s="108">
        <f>IF(ISNA(VLOOKUP($C18,'FIS Apex Canada Classic'!$A$17:$I$93,9,FALSE))=TRUE,"0",VLOOKUP($C18,'FIS Apex Canada Classic'!$A$17:$I$93,9,FALSE))</f>
        <v>20</v>
      </c>
      <c r="G18" s="108">
        <f>IF(ISNA(VLOOKUP($C18,'CC Red Deer MO'!$A$17:$I$96,9,FALSE))=TRUE,"0",VLOOKUP($C18,'CC Red Deer MO'!$A$17:$I$96,9,FALSE))</f>
        <v>27</v>
      </c>
      <c r="H18" s="108">
        <f>IF(ISNA(VLOOKUP($C18,'CC Red Deer DM'!$A$17:$I$96,9,FALSE))=TRUE,"0",VLOOKUP($C18,'CC Red Deer DM'!$A$17:$I$96,9,FALSE))</f>
        <v>18</v>
      </c>
      <c r="I18" s="108" t="str">
        <f>IF(ISNA(VLOOKUP($C18,'TT BVSC -1'!$A$17:$I$100,9,FALSE))=TRUE,"0",VLOOKUP($C18,'TT BVSC -1'!$A$17:$I$100,9,FALSE))</f>
        <v>0</v>
      </c>
      <c r="J18" s="108" t="str">
        <f>IF(ISNA(VLOOKUP($C18,'TT BVSC -2'!$A$17:$I$100,9,FALSE))=TRUE,"0",VLOOKUP($C18,'TT BVSC -2'!$A$17:$I$100,9,FALSE))</f>
        <v>0</v>
      </c>
      <c r="K18" s="108" t="str">
        <f>IF(ISNA(VLOOKUP($C18,'NA VSC MO'!$A$17:$I$100,9,FALSE))=TRUE,"0",VLOOKUP($C18,'NA VSC MO'!$A$17:$I$100,9,FALSE))</f>
        <v>0</v>
      </c>
      <c r="L18" s="108" t="str">
        <f>IF(ISNA(VLOOKUP($C18,'NA Killington MO'!$A$17:$I$100,9,FALSE))=TRUE,"0",VLOOKUP($C18,'NA Killington MO'!$A$17:$I$100,9,FALSE))</f>
        <v>0</v>
      </c>
      <c r="M18" s="108" t="str">
        <f>IF(ISNA(VLOOKUP($C18,'NA Killington DM'!$A$17:$I$100,9,FALSE))=TRUE,"0",VLOOKUP($C18,'NA Killington DM'!$A$17:$I$100,9,FALSE))</f>
        <v>0</v>
      </c>
      <c r="N18" s="108" t="str">
        <f>IF(ISNA(VLOOKUP($C18,'TT CP -1'!$A$17:$I$100,9,FALSE))=TRUE,"0",VLOOKUP($C18,'TT CP -1'!$A$17:$I$100,9,FALSE))</f>
        <v>0</v>
      </c>
      <c r="O18" s="108" t="str">
        <f>IF(ISNA(VLOOKUP($C18,'TT CP -2'!$A$17:$I$100,9,FALSE))=TRUE,"0",VLOOKUP($C18,'TT CP -2'!$A$17:$I$100,9,FALSE))</f>
        <v>0</v>
      </c>
      <c r="P18" s="108" t="str">
        <f>IF(ISNA(VLOOKUP($C18,'FzFest CF'!$A$17:$I$100,9,FALSE))=TRUE,"0",VLOOKUP($C18,'FzFest CF'!$A$17:$I$100,9,FALSE))</f>
        <v>0</v>
      </c>
      <c r="Q18" s="108" t="str">
        <f>IF(ISNA(VLOOKUP($C18,'TT PROV MO'!$A$17:$I$100,9,FALSE))=TRUE,"0",VLOOKUP($C18,'TT PROV MO'!$A$17:$I$100,9,FALSE))</f>
        <v>0</v>
      </c>
      <c r="R18" s="108" t="str">
        <f>IF(ISNA(VLOOKUP($C18,'TT PROV DM'!$A$17:$I$87,9,FALSE))=TRUE,"0",VLOOKUP($C18,'TT PROV DM'!$A$17:$I$87,9,FALSE))</f>
        <v>0</v>
      </c>
      <c r="S18" s="108">
        <f>IF(ISNA(VLOOKUP($C18,'CC MSA MO'!$A$17:$I$87,9,FALSE))=TRUE,"0",VLOOKUP($C18,'CC MSA MO'!$A$17:$I$87,9,FALSE))</f>
        <v>22</v>
      </c>
      <c r="T18" s="108">
        <f>IF(ISNA(VLOOKUP($C18,'JrNats MO'!$A$17:$I$87,9,FALSE))=TRUE,"0",VLOOKUP($C18,'JrNats MO'!$A$17:$I$87,9,FALSE))</f>
        <v>0</v>
      </c>
      <c r="U18" s="108">
        <f>IF(ISNA(VLOOKUP($C18,'SrNats DM'!$A$17:$I$87,9,FALSE))=TRUE,"0",VLOOKUP($C18,'SrNats DM'!$A$17:$I$87,9,FALSE))</f>
        <v>19</v>
      </c>
      <c r="V18" s="108">
        <f>IF(ISNA(VLOOKUP($C18,'JrNats MO'!$A$17:$I$87,9,FALSE))=TRUE,"0",VLOOKUP($C18,'JrNats MO'!$A$17:$I$87,9,FALSE))</f>
        <v>0</v>
      </c>
    </row>
    <row r="19" spans="1:22" ht="18.75" customHeight="1" x14ac:dyDescent="0.15">
      <c r="A19" s="77" t="s">
        <v>82</v>
      </c>
      <c r="B19" s="77" t="s">
        <v>81</v>
      </c>
      <c r="C19" s="78" t="s">
        <v>68</v>
      </c>
      <c r="D19" s="69">
        <f>IF(ISNA(VLOOKUP($C19,'Ontario Rankings'!$C$6:$K$27,3,FALSE))=TRUE,"0",VLOOKUP($C19,'Ontario Rankings'!$C$6:$K$27,3,FALSE))</f>
        <v>9</v>
      </c>
      <c r="E19" s="108" t="str">
        <f>IF(ISNA(VLOOKUP($C19,'Apex Canada Classic'!$A$17:$I$95,9,FALSE))=TRUE,"0",VLOOKUP($C19,'Apex Canada Classic'!$A$17:$I$95,9,FALSE))</f>
        <v>0</v>
      </c>
      <c r="F19" s="108" t="str">
        <f>IF(ISNA(VLOOKUP($C19,'FIS Apex Canada Classic'!$A$17:$I$93,9,FALSE))=TRUE,"0",VLOOKUP($C19,'FIS Apex Canada Classic'!$A$17:$I$93,9,FALSE))</f>
        <v>0</v>
      </c>
      <c r="G19" s="108" t="str">
        <f>IF(ISNA(VLOOKUP($C19,'CC Red Deer MO'!$A$17:$I$96,9,FALSE))=TRUE,"0",VLOOKUP($C19,'CC Red Deer MO'!$A$17:$I$96,9,FALSE))</f>
        <v>0</v>
      </c>
      <c r="H19" s="108" t="str">
        <f>IF(ISNA(VLOOKUP($C19,'CC Red Deer DM'!$A$17:$I$96,9,FALSE))=TRUE,"0",VLOOKUP($C19,'CC Red Deer DM'!$A$17:$I$96,9,FALSE))</f>
        <v>0</v>
      </c>
      <c r="I19" s="108">
        <f>IF(ISNA(VLOOKUP($C19,'TT BVSC -1'!$A$17:$I$100,9,FALSE))=TRUE,"0",VLOOKUP($C19,'TT BVSC -1'!$A$17:$I$100,9,FALSE))</f>
        <v>6</v>
      </c>
      <c r="J19" s="108">
        <f>IF(ISNA(VLOOKUP($C19,'TT BVSC -2'!$A$17:$I$100,9,FALSE))=TRUE,"0",VLOOKUP($C19,'TT BVSC -2'!$A$17:$I$100,9,FALSE))</f>
        <v>7</v>
      </c>
      <c r="K19" s="108" t="str">
        <f>IF(ISNA(VLOOKUP($C19,'NA VSC MO'!$A$17:$I$100,9,FALSE))=TRUE,"0",VLOOKUP($C19,'NA VSC MO'!$A$17:$I$100,9,FALSE))</f>
        <v>0</v>
      </c>
      <c r="L19" s="108" t="str">
        <f>IF(ISNA(VLOOKUP($C19,'NA Killington MO'!$A$17:$I$100,9,FALSE))=TRUE,"0",VLOOKUP($C19,'NA Killington MO'!$A$17:$I$100,9,FALSE))</f>
        <v>0</v>
      </c>
      <c r="M19" s="108" t="str">
        <f>IF(ISNA(VLOOKUP($C19,'NA Killington DM'!$A$17:$I$100,9,FALSE))=TRUE,"0",VLOOKUP($C19,'NA Killington DM'!$A$17:$I$100,9,FALSE))</f>
        <v>0</v>
      </c>
      <c r="N19" s="108">
        <f>IF(ISNA(VLOOKUP($C19,'TT CP -1'!$A$17:$I$100,9,FALSE))=TRUE,"0",VLOOKUP($C19,'TT CP -1'!$A$17:$I$100,9,FALSE))</f>
        <v>5</v>
      </c>
      <c r="O19" s="108">
        <f>IF(ISNA(VLOOKUP($C19,'TT CP -2'!$A$17:$I$100,9,FALSE))=TRUE,"0",VLOOKUP($C19,'TT CP -2'!$A$17:$I$100,9,FALSE))</f>
        <v>5</v>
      </c>
      <c r="P19" s="108" t="str">
        <f>IF(ISNA(VLOOKUP($C19,'FzFest CF'!$A$17:$I$100,9,FALSE))=TRUE,"0",VLOOKUP($C19,'FzFest CF'!$A$17:$I$100,9,FALSE))</f>
        <v>0</v>
      </c>
      <c r="Q19" s="108" t="str">
        <f>IF(ISNA(VLOOKUP($C19,'TT PROV MO'!$A$17:$I$100,9,FALSE))=TRUE,"0",VLOOKUP($C19,'TT PROV MO'!$A$17:$I$100,9,FALSE))</f>
        <v>dns</v>
      </c>
      <c r="R19" s="108" t="str">
        <f>IF(ISNA(VLOOKUP($C19,'TT PROV DM'!$A$17:$I$87,9,FALSE))=TRUE,"0",VLOOKUP($C19,'TT PROV DM'!$A$17:$I$87,9,FALSE))</f>
        <v>0</v>
      </c>
      <c r="S19" s="108" t="str">
        <f>IF(ISNA(VLOOKUP($C19,'CC MSA MO'!$A$17:$I$87,9,FALSE))=TRUE,"0",VLOOKUP($C19,'CC MSA MO'!$A$17:$I$87,9,FALSE))</f>
        <v>0</v>
      </c>
      <c r="T19" s="108" t="str">
        <f>IF(ISNA(VLOOKUP($C19,'JrNats MO'!$A$17:$I$87,9,FALSE))=TRUE,"0",VLOOKUP($C19,'JrNats MO'!$A$17:$I$87,9,FALSE))</f>
        <v>0</v>
      </c>
      <c r="U19" s="108" t="str">
        <f>IF(ISNA(VLOOKUP($C19,'SrNats DM'!$A$17:$I$87,9,FALSE))=TRUE,"0",VLOOKUP($C19,'SrNats DM'!$A$17:$I$87,9,FALSE))</f>
        <v>0</v>
      </c>
      <c r="V19" s="108" t="str">
        <f>IF(ISNA(VLOOKUP($C19,'JrNats MO'!$A$17:$I$87,9,FALSE))=TRUE,"0",VLOOKUP($C19,'JrNats MO'!$A$17:$I$87,9,FALSE))</f>
        <v>0</v>
      </c>
    </row>
    <row r="20" spans="1:22" ht="18.75" customHeight="1" x14ac:dyDescent="0.15">
      <c r="A20" s="77" t="s">
        <v>83</v>
      </c>
      <c r="B20" s="77" t="s">
        <v>79</v>
      </c>
      <c r="C20" s="78" t="s">
        <v>71</v>
      </c>
      <c r="D20" s="69">
        <f>IF(ISNA(VLOOKUP($C20,'Ontario Rankings'!$C$6:$K$27,3,FALSE))=TRUE,"0",VLOOKUP($C20,'Ontario Rankings'!$C$6:$K$27,3,FALSE))</f>
        <v>10</v>
      </c>
      <c r="E20" s="108" t="str">
        <f>IF(ISNA(VLOOKUP($C20,'Apex Canada Classic'!$A$17:$I$95,9,FALSE))=TRUE,"0",VLOOKUP($C20,'Apex Canada Classic'!$A$17:$I$95,9,FALSE))</f>
        <v>0</v>
      </c>
      <c r="F20" s="108" t="str">
        <f>IF(ISNA(VLOOKUP($C20,'FIS Apex Canada Classic'!$A$17:$I$93,9,FALSE))=TRUE,"0",VLOOKUP($C20,'FIS Apex Canada Classic'!$A$17:$I$93,9,FALSE))</f>
        <v>0</v>
      </c>
      <c r="G20" s="108" t="str">
        <f>IF(ISNA(VLOOKUP($C20,'CC Red Deer MO'!$A$17:$I$96,9,FALSE))=TRUE,"0",VLOOKUP($C20,'CC Red Deer MO'!$A$17:$I$96,9,FALSE))</f>
        <v>0</v>
      </c>
      <c r="H20" s="108" t="str">
        <f>IF(ISNA(VLOOKUP($C20,'CC Red Deer DM'!$A$17:$I$96,9,FALSE))=TRUE,"0",VLOOKUP($C20,'CC Red Deer DM'!$A$17:$I$96,9,FALSE))</f>
        <v>0</v>
      </c>
      <c r="I20" s="108">
        <f>IF(ISNA(VLOOKUP($C20,'TT BVSC -1'!$A$17:$I$100,9,FALSE))=TRUE,"0",VLOOKUP($C20,'TT BVSC -1'!$A$17:$I$100,9,FALSE))</f>
        <v>9</v>
      </c>
      <c r="J20" s="108">
        <f>IF(ISNA(VLOOKUP($C20,'TT BVSC -2'!$A$17:$I$100,9,FALSE))=TRUE,"0",VLOOKUP($C20,'TT BVSC -2'!$A$17:$I$100,9,FALSE))</f>
        <v>8</v>
      </c>
      <c r="K20" s="108" t="str">
        <f>IF(ISNA(VLOOKUP($C20,'NA VSC MO'!$A$17:$I$100,9,FALSE))=TRUE,"0",VLOOKUP($C20,'NA VSC MO'!$A$17:$I$100,9,FALSE))</f>
        <v>0</v>
      </c>
      <c r="L20" s="108" t="str">
        <f>IF(ISNA(VLOOKUP($C20,'NA Killington MO'!$A$17:$I$100,9,FALSE))=TRUE,"0",VLOOKUP($C20,'NA Killington MO'!$A$17:$I$100,9,FALSE))</f>
        <v>0</v>
      </c>
      <c r="M20" s="108" t="str">
        <f>IF(ISNA(VLOOKUP($C20,'NA Killington DM'!$A$17:$I$100,9,FALSE))=TRUE,"0",VLOOKUP($C20,'NA Killington DM'!$A$17:$I$100,9,FALSE))</f>
        <v>0</v>
      </c>
      <c r="N20" s="108">
        <f>IF(ISNA(VLOOKUP($C20,'TT CP -1'!$A$17:$I$100,9,FALSE))=TRUE,"0",VLOOKUP($C20,'TT CP -1'!$A$17:$I$100,9,FALSE))</f>
        <v>9</v>
      </c>
      <c r="O20" s="108">
        <f>IF(ISNA(VLOOKUP($C20,'TT CP -2'!$A$17:$I$100,9,FALSE))=TRUE,"0",VLOOKUP($C20,'TT CP -2'!$A$17:$I$100,9,FALSE))</f>
        <v>8</v>
      </c>
      <c r="P20" s="108" t="str">
        <f>IF(ISNA(VLOOKUP($C20,'FzFest CF'!$A$17:$I$100,9,FALSE))=TRUE,"0",VLOOKUP($C20,'FzFest CF'!$A$17:$I$100,9,FALSE))</f>
        <v>0</v>
      </c>
      <c r="Q20" s="108">
        <f>IF(ISNA(VLOOKUP($C20,'TT PROV MO'!$A$17:$I$100,9,FALSE))=TRUE,"0",VLOOKUP($C20,'TT PROV MO'!$A$17:$I$100,9,FALSE))</f>
        <v>6</v>
      </c>
      <c r="R20" s="108">
        <f>IF(ISNA(VLOOKUP($C20,'TT PROV DM'!$A$17:$I$87,9,FALSE))=TRUE,"0",VLOOKUP($C20,'TT PROV DM'!$A$17:$I$87,9,FALSE))</f>
        <v>6</v>
      </c>
      <c r="S20" s="108" t="str">
        <f>IF(ISNA(VLOOKUP($C20,'CC MSA MO'!$A$17:$I$87,9,FALSE))=TRUE,"0",VLOOKUP($C20,'CC MSA MO'!$A$17:$I$87,9,FALSE))</f>
        <v>0</v>
      </c>
      <c r="T20" s="108" t="str">
        <f>IF(ISNA(VLOOKUP($C20,'JrNats MO'!$A$17:$I$87,9,FALSE))=TRUE,"0",VLOOKUP($C20,'JrNats MO'!$A$17:$I$87,9,FALSE))</f>
        <v>0</v>
      </c>
      <c r="U20" s="108" t="str">
        <f>IF(ISNA(VLOOKUP($C20,'SrNats DM'!$A$17:$I$87,9,FALSE))=TRUE,"0",VLOOKUP($C20,'SrNats DM'!$A$17:$I$87,9,FALSE))</f>
        <v>0</v>
      </c>
      <c r="V20" s="108" t="str">
        <f>IF(ISNA(VLOOKUP($C20,'JrNats MO'!$A$17:$I$87,9,FALSE))=TRUE,"0",VLOOKUP($C20,'JrNats MO'!$A$17:$I$87,9,FALSE))</f>
        <v>0</v>
      </c>
    </row>
    <row r="21" spans="1:22" ht="18.75" customHeight="1" x14ac:dyDescent="0.15">
      <c r="A21" s="77" t="s">
        <v>84</v>
      </c>
      <c r="B21" s="77" t="s">
        <v>79</v>
      </c>
      <c r="C21" s="78" t="s">
        <v>74</v>
      </c>
      <c r="D21" s="69">
        <f>IF(ISNA(VLOOKUP($C21,'Ontario Rankings'!$C$6:$K$27,3,FALSE))=TRUE,"0",VLOOKUP($C21,'Ontario Rankings'!$C$6:$K$27,3,FALSE))</f>
        <v>11</v>
      </c>
      <c r="E21" s="108" t="str">
        <f>IF(ISNA(VLOOKUP($C21,'Apex Canada Classic'!$A$17:$I$95,9,FALSE))=TRUE,"0",VLOOKUP($C21,'Apex Canada Classic'!$A$17:$I$95,9,FALSE))</f>
        <v>0</v>
      </c>
      <c r="F21" s="108" t="str">
        <f>IF(ISNA(VLOOKUP($C21,'FIS Apex Canada Classic'!$A$17:$I$93,9,FALSE))=TRUE,"0",VLOOKUP($C21,'FIS Apex Canada Classic'!$A$17:$I$93,9,FALSE))</f>
        <v>0</v>
      </c>
      <c r="G21" s="108" t="str">
        <f>IF(ISNA(VLOOKUP($C21,'CC Red Deer MO'!$A$17:$I$96,9,FALSE))=TRUE,"0",VLOOKUP($C21,'CC Red Deer MO'!$A$17:$I$96,9,FALSE))</f>
        <v>0</v>
      </c>
      <c r="H21" s="108" t="str">
        <f>IF(ISNA(VLOOKUP($C21,'CC Red Deer DM'!$A$17:$I$96,9,FALSE))=TRUE,"0",VLOOKUP($C21,'CC Red Deer DM'!$A$17:$I$96,9,FALSE))</f>
        <v>0</v>
      </c>
      <c r="I21" s="108">
        <f>IF(ISNA(VLOOKUP($C21,'TT BVSC -1'!$A$17:$I$100,9,FALSE))=TRUE,"0",VLOOKUP($C21,'TT BVSC -1'!$A$17:$I$100,9,FALSE))</f>
        <v>12</v>
      </c>
      <c r="J21" s="108">
        <f>IF(ISNA(VLOOKUP($C21,'TT BVSC -2'!$A$17:$I$100,9,FALSE))=TRUE,"0",VLOOKUP($C21,'TT BVSC -2'!$A$17:$I$100,9,FALSE))</f>
        <v>10</v>
      </c>
      <c r="K21" s="108" t="str">
        <f>IF(ISNA(VLOOKUP($C21,'NA VSC MO'!$A$17:$I$100,9,FALSE))=TRUE,"0",VLOOKUP($C21,'NA VSC MO'!$A$17:$I$100,9,FALSE))</f>
        <v>0</v>
      </c>
      <c r="L21" s="108" t="str">
        <f>IF(ISNA(VLOOKUP($C21,'NA Killington MO'!$A$17:$I$100,9,FALSE))=TRUE,"0",VLOOKUP($C21,'NA Killington MO'!$A$17:$I$100,9,FALSE))</f>
        <v>0</v>
      </c>
      <c r="M21" s="108" t="str">
        <f>IF(ISNA(VLOOKUP($C21,'NA Killington DM'!$A$17:$I$100,9,FALSE))=TRUE,"0",VLOOKUP($C21,'NA Killington DM'!$A$17:$I$100,9,FALSE))</f>
        <v>0</v>
      </c>
      <c r="N21" s="108">
        <f>IF(ISNA(VLOOKUP($C21,'TT CP -1'!$A$17:$I$100,9,FALSE))=TRUE,"0",VLOOKUP($C21,'TT CP -1'!$A$17:$I$100,9,FALSE))</f>
        <v>0</v>
      </c>
      <c r="O21" s="108" t="str">
        <f>IF(ISNA(VLOOKUP($C21,'TT CP -2'!$A$17:$I$100,9,FALSE))=TRUE,"0",VLOOKUP($C21,'TT CP -2'!$A$17:$I$100,9,FALSE))</f>
        <v>0</v>
      </c>
      <c r="P21" s="108" t="str">
        <f>IF(ISNA(VLOOKUP($C21,'FzFest CF'!$A$17:$I$100,9,FALSE))=TRUE,"0",VLOOKUP($C21,'FzFest CF'!$A$17:$I$100,9,FALSE))</f>
        <v>0</v>
      </c>
      <c r="Q21" s="108">
        <f>IF(ISNA(VLOOKUP($C21,'TT PROV MO'!$A$17:$I$100,9,FALSE))=TRUE,"0",VLOOKUP($C21,'TT PROV MO'!$A$17:$I$100,9,FALSE))</f>
        <v>8</v>
      </c>
      <c r="R21" s="108">
        <f>IF(ISNA(VLOOKUP($C21,'TT PROV DM'!$A$17:$I$87,9,FALSE))=TRUE,"0",VLOOKUP($C21,'TT PROV DM'!$A$17:$I$87,9,FALSE))</f>
        <v>5</v>
      </c>
      <c r="S21" s="108" t="str">
        <f>IF(ISNA(VLOOKUP($C21,'CC MSA MO'!$A$17:$I$87,9,FALSE))=TRUE,"0",VLOOKUP($C21,'CC MSA MO'!$A$17:$I$87,9,FALSE))</f>
        <v>0</v>
      </c>
      <c r="T21" s="108" t="str">
        <f>IF(ISNA(VLOOKUP($C21,'JrNats MO'!$A$17:$I$87,9,FALSE))=TRUE,"0",VLOOKUP($C21,'JrNats MO'!$A$17:$I$87,9,FALSE))</f>
        <v>0</v>
      </c>
      <c r="U21" s="108" t="str">
        <f>IF(ISNA(VLOOKUP($C21,'SrNats DM'!$A$17:$I$87,9,FALSE))=TRUE,"0",VLOOKUP($C21,'SrNats DM'!$A$17:$I$87,9,FALSE))</f>
        <v>0</v>
      </c>
      <c r="V21" s="108" t="str">
        <f>IF(ISNA(VLOOKUP($C21,'JrNats MO'!$A$17:$I$87,9,FALSE))=TRUE,"0",VLOOKUP($C21,'JrNats MO'!$A$17:$I$87,9,FALSE))</f>
        <v>0</v>
      </c>
    </row>
    <row r="22" spans="1:22" ht="18.75" customHeight="1" x14ac:dyDescent="0.15">
      <c r="A22" s="77" t="s">
        <v>85</v>
      </c>
      <c r="B22" s="77" t="s">
        <v>79</v>
      </c>
      <c r="C22" s="78" t="s">
        <v>72</v>
      </c>
      <c r="D22" s="69">
        <f>IF(ISNA(VLOOKUP($C22,'Ontario Rankings'!$C$6:$K$27,3,FALSE))=TRUE,"0",VLOOKUP($C22,'Ontario Rankings'!$C$6:$K$27,3,FALSE))</f>
        <v>12</v>
      </c>
      <c r="E22" s="108" t="str">
        <f>IF(ISNA(VLOOKUP($C22,'Apex Canada Classic'!$A$17:$I$95,9,FALSE))=TRUE,"0",VLOOKUP($C22,'Apex Canada Classic'!$A$17:$I$95,9,FALSE))</f>
        <v>0</v>
      </c>
      <c r="F22" s="108" t="str">
        <f>IF(ISNA(VLOOKUP($C22,'FIS Apex Canada Classic'!$A$17:$I$93,9,FALSE))=TRUE,"0",VLOOKUP($C22,'FIS Apex Canada Classic'!$A$17:$I$93,9,FALSE))</f>
        <v>0</v>
      </c>
      <c r="G22" s="108" t="str">
        <f>IF(ISNA(VLOOKUP($C22,'CC Red Deer MO'!$A$17:$I$96,9,FALSE))=TRUE,"0",VLOOKUP($C22,'CC Red Deer MO'!$A$17:$I$96,9,FALSE))</f>
        <v>0</v>
      </c>
      <c r="H22" s="108" t="str">
        <f>IF(ISNA(VLOOKUP($C22,'CC Red Deer DM'!$A$17:$I$96,9,FALSE))=TRUE,"0",VLOOKUP($C22,'CC Red Deer DM'!$A$17:$I$96,9,FALSE))</f>
        <v>0</v>
      </c>
      <c r="I22" s="108">
        <f>IF(ISNA(VLOOKUP($C22,'TT BVSC -1'!$A$17:$I$100,9,FALSE))=TRUE,"0",VLOOKUP($C22,'TT BVSC -1'!$A$17:$I$100,9,FALSE))</f>
        <v>10</v>
      </c>
      <c r="J22" s="108">
        <f>IF(ISNA(VLOOKUP($C22,'TT BVSC -2'!$A$17:$I$100,9,FALSE))=TRUE,"0",VLOOKUP($C22,'TT BVSC -2'!$A$17:$I$100,9,FALSE))</f>
        <v>9</v>
      </c>
      <c r="K22" s="108" t="str">
        <f>IF(ISNA(VLOOKUP($C22,'NA VSC MO'!$A$17:$I$100,9,FALSE))=TRUE,"0",VLOOKUP($C22,'NA VSC MO'!$A$17:$I$100,9,FALSE))</f>
        <v>0</v>
      </c>
      <c r="L22" s="108" t="str">
        <f>IF(ISNA(VLOOKUP($C22,'NA Killington MO'!$A$17:$I$100,9,FALSE))=TRUE,"0",VLOOKUP($C22,'NA Killington MO'!$A$17:$I$100,9,FALSE))</f>
        <v>0</v>
      </c>
      <c r="M22" s="108" t="str">
        <f>IF(ISNA(VLOOKUP($C22,'NA Killington DM'!$A$17:$I$100,9,FALSE))=TRUE,"0",VLOOKUP($C22,'NA Killington DM'!$A$17:$I$100,9,FALSE))</f>
        <v>0</v>
      </c>
      <c r="N22" s="108">
        <f>IF(ISNA(VLOOKUP($C22,'TT CP -1'!$A$17:$I$100,9,FALSE))=TRUE,"0",VLOOKUP($C22,'TT CP -1'!$A$17:$I$100,9,FALSE))</f>
        <v>8</v>
      </c>
      <c r="O22" s="108">
        <f>IF(ISNA(VLOOKUP($C22,'TT CP -2'!$A$17:$I$100,9,FALSE))=TRUE,"0",VLOOKUP($C22,'TT CP -2'!$A$17:$I$100,9,FALSE))</f>
        <v>7</v>
      </c>
      <c r="P22" s="108" t="str">
        <f>IF(ISNA(VLOOKUP($C22,'FzFest CF'!$A$17:$I$100,9,FALSE))=TRUE,"0",VLOOKUP($C22,'FzFest CF'!$A$17:$I$100,9,FALSE))</f>
        <v>0</v>
      </c>
      <c r="Q22" s="108">
        <f>IF(ISNA(VLOOKUP($C22,'TT PROV MO'!$A$17:$I$100,9,FALSE))=TRUE,"0",VLOOKUP($C22,'TT PROV MO'!$A$17:$I$100,9,FALSE))</f>
        <v>7</v>
      </c>
      <c r="R22" s="108">
        <f>IF(ISNA(VLOOKUP($C22,'TT PROV DM'!$A$17:$I$87,9,FALSE))=TRUE,"0",VLOOKUP($C22,'TT PROV DM'!$A$17:$I$87,9,FALSE))</f>
        <v>8</v>
      </c>
      <c r="S22" s="108" t="str">
        <f>IF(ISNA(VLOOKUP($C22,'CC MSA MO'!$A$17:$I$87,9,FALSE))=TRUE,"0",VLOOKUP($C22,'CC MSA MO'!$A$17:$I$87,9,FALSE))</f>
        <v>0</v>
      </c>
      <c r="T22" s="108" t="str">
        <f>IF(ISNA(VLOOKUP($C22,'JrNats MO'!$A$17:$I$87,9,FALSE))=TRUE,"0",VLOOKUP($C22,'JrNats MO'!$A$17:$I$87,9,FALSE))</f>
        <v>0</v>
      </c>
      <c r="U22" s="108" t="str">
        <f>IF(ISNA(VLOOKUP($C22,'SrNats DM'!$A$17:$I$87,9,FALSE))=TRUE,"0",VLOOKUP($C22,'SrNats DM'!$A$17:$I$87,9,FALSE))</f>
        <v>0</v>
      </c>
      <c r="V22" s="108" t="str">
        <f>IF(ISNA(VLOOKUP($C22,'JrNats MO'!$A$17:$I$87,9,FALSE))=TRUE,"0",VLOOKUP($C22,'JrNats MO'!$A$17:$I$87,9,FALSE))</f>
        <v>0</v>
      </c>
    </row>
    <row r="23" spans="1:22" ht="18.75" customHeight="1" x14ac:dyDescent="0.15">
      <c r="A23" s="77" t="s">
        <v>84</v>
      </c>
      <c r="B23" s="77" t="s">
        <v>80</v>
      </c>
      <c r="C23" s="78" t="s">
        <v>76</v>
      </c>
      <c r="D23" s="69">
        <f>IF(ISNA(VLOOKUP($C23,'Ontario Rankings'!$C$6:$K$27,3,FALSE))=TRUE,"0",VLOOKUP($C23,'Ontario Rankings'!$C$6:$K$27,3,FALSE))</f>
        <v>13</v>
      </c>
      <c r="E23" s="108" t="str">
        <f>IF(ISNA(VLOOKUP($C23,'Apex Canada Classic'!$A$17:$I$95,9,FALSE))=TRUE,"0",VLOOKUP($C23,'Apex Canada Classic'!$A$17:$I$95,9,FALSE))</f>
        <v>0</v>
      </c>
      <c r="F23" s="108" t="str">
        <f>IF(ISNA(VLOOKUP($C23,'FIS Apex Canada Classic'!$A$17:$I$93,9,FALSE))=TRUE,"0",VLOOKUP($C23,'FIS Apex Canada Classic'!$A$17:$I$93,9,FALSE))</f>
        <v>0</v>
      </c>
      <c r="G23" s="108" t="str">
        <f>IF(ISNA(VLOOKUP($C23,'CC Red Deer MO'!$A$17:$I$96,9,FALSE))=TRUE,"0",VLOOKUP($C23,'CC Red Deer MO'!$A$17:$I$96,9,FALSE))</f>
        <v>0</v>
      </c>
      <c r="H23" s="108" t="str">
        <f>IF(ISNA(VLOOKUP($C23,'CC Red Deer DM'!$A$17:$I$96,9,FALSE))=TRUE,"0",VLOOKUP($C23,'CC Red Deer DM'!$A$17:$I$96,9,FALSE))</f>
        <v>0</v>
      </c>
      <c r="I23" s="108">
        <f>IF(ISNA(VLOOKUP($C23,'TT BVSC -1'!$A$17:$I$100,9,FALSE))=TRUE,"0",VLOOKUP($C23,'TT BVSC -1'!$A$17:$I$100,9,FALSE))</f>
        <v>14</v>
      </c>
      <c r="J23" s="108">
        <f>IF(ISNA(VLOOKUP($C23,'TT BVSC -2'!$A$17:$I$100,9,FALSE))=TRUE,"0",VLOOKUP($C23,'TT BVSC -2'!$A$17:$I$100,9,FALSE))</f>
        <v>14</v>
      </c>
      <c r="K23" s="108" t="str">
        <f>IF(ISNA(VLOOKUP($C23,'NA VSC MO'!$A$17:$I$100,9,FALSE))=TRUE,"0",VLOOKUP($C23,'NA VSC MO'!$A$17:$I$100,9,FALSE))</f>
        <v>0</v>
      </c>
      <c r="L23" s="108" t="str">
        <f>IF(ISNA(VLOOKUP($C23,'NA Killington MO'!$A$17:$I$100,9,FALSE))=TRUE,"0",VLOOKUP($C23,'NA Killington MO'!$A$17:$I$100,9,FALSE))</f>
        <v>0</v>
      </c>
      <c r="M23" s="108" t="str">
        <f>IF(ISNA(VLOOKUP($C23,'NA Killington DM'!$A$17:$I$100,9,FALSE))=TRUE,"0",VLOOKUP($C23,'NA Killington DM'!$A$17:$I$100,9,FALSE))</f>
        <v>0</v>
      </c>
      <c r="N23" s="108">
        <f>IF(ISNA(VLOOKUP($C23,'TT CP -1'!$A$17:$I$100,9,FALSE))=TRUE,"0",VLOOKUP($C23,'TT CP -1'!$A$17:$I$100,9,FALSE))</f>
        <v>12</v>
      </c>
      <c r="O23" s="108">
        <f>IF(ISNA(VLOOKUP($C23,'TT CP -2'!$A$17:$I$100,9,FALSE))=TRUE,"0",VLOOKUP($C23,'TT CP -2'!$A$17:$I$100,9,FALSE))</f>
        <v>11</v>
      </c>
      <c r="P23" s="108" t="str">
        <f>IF(ISNA(VLOOKUP($C23,'FzFest CF'!$A$17:$I$100,9,FALSE))=TRUE,"0",VLOOKUP($C23,'FzFest CF'!$A$17:$I$100,9,FALSE))</f>
        <v>0</v>
      </c>
      <c r="Q23" s="108">
        <f>IF(ISNA(VLOOKUP($C23,'TT PROV MO'!$A$17:$I$100,9,FALSE))=TRUE,"0",VLOOKUP($C23,'TT PROV MO'!$A$17:$I$100,9,FALSE))</f>
        <v>9</v>
      </c>
      <c r="R23" s="108">
        <f>IF(ISNA(VLOOKUP($C23,'TT PROV DM'!$A$17:$I$87,9,FALSE))=TRUE,"0",VLOOKUP($C23,'TT PROV DM'!$A$17:$I$87,9,FALSE))</f>
        <v>9</v>
      </c>
      <c r="S23" s="108" t="str">
        <f>IF(ISNA(VLOOKUP($C23,'CC MSA MO'!$A$17:$I$87,9,FALSE))=TRUE,"0",VLOOKUP($C23,'CC MSA MO'!$A$17:$I$87,9,FALSE))</f>
        <v>0</v>
      </c>
      <c r="T23" s="108" t="str">
        <f>IF(ISNA(VLOOKUP($C23,'JrNats MO'!$A$17:$I$87,9,FALSE))=TRUE,"0",VLOOKUP($C23,'JrNats MO'!$A$17:$I$87,9,FALSE))</f>
        <v>0</v>
      </c>
      <c r="U23" s="108" t="str">
        <f>IF(ISNA(VLOOKUP($C23,'SrNats DM'!$A$17:$I$87,9,FALSE))=TRUE,"0",VLOOKUP($C23,'SrNats DM'!$A$17:$I$87,9,FALSE))</f>
        <v>0</v>
      </c>
      <c r="V23" s="108" t="str">
        <f>IF(ISNA(VLOOKUP($C23,'JrNats MO'!$A$17:$I$87,9,FALSE))=TRUE,"0",VLOOKUP($C23,'JrNats MO'!$A$17:$I$87,9,FALSE))</f>
        <v>0</v>
      </c>
    </row>
    <row r="24" spans="1:22" ht="18.75" customHeight="1" x14ac:dyDescent="0.15">
      <c r="A24" s="77" t="s">
        <v>86</v>
      </c>
      <c r="B24" s="77" t="s">
        <v>81</v>
      </c>
      <c r="C24" s="78" t="s">
        <v>92</v>
      </c>
      <c r="D24" s="69">
        <f>IF(ISNA(VLOOKUP($C24,'Ontario Rankings'!$C$6:$K$27,3,FALSE))=TRUE,"0",VLOOKUP($C24,'Ontario Rankings'!$C$6:$K$27,3,FALSE))</f>
        <v>14</v>
      </c>
      <c r="E24" s="108" t="str">
        <f>IF(ISNA(VLOOKUP($C24,'Apex Canada Classic'!$A$17:$I$95,9,FALSE))=TRUE,"0",VLOOKUP($C24,'Apex Canada Classic'!$A$17:$I$95,9,FALSE))</f>
        <v>0</v>
      </c>
      <c r="F24" s="108" t="str">
        <f>IF(ISNA(VLOOKUP($C24,'FIS Apex Canada Classic'!$A$17:$I$93,9,FALSE))=TRUE,"0",VLOOKUP($C24,'FIS Apex Canada Classic'!$A$17:$I$93,9,FALSE))</f>
        <v>0</v>
      </c>
      <c r="G24" s="108" t="str">
        <f>IF(ISNA(VLOOKUP($C24,'CC Red Deer MO'!$A$17:$I$96,9,FALSE))=TRUE,"0",VLOOKUP($C24,'CC Red Deer MO'!$A$17:$I$96,9,FALSE))</f>
        <v>0</v>
      </c>
      <c r="H24" s="108" t="str">
        <f>IF(ISNA(VLOOKUP($C24,'CC Red Deer DM'!$A$17:$I$96,9,FALSE))=TRUE,"0",VLOOKUP($C24,'CC Red Deer DM'!$A$17:$I$96,9,FALSE))</f>
        <v>0</v>
      </c>
      <c r="I24" s="108" t="str">
        <f>IF(ISNA(VLOOKUP($C24,'TT BVSC -1'!$A$17:$I$100,9,FALSE))=TRUE,"0",VLOOKUP($C24,'TT BVSC -1'!$A$17:$I$100,9,FALSE))</f>
        <v>0</v>
      </c>
      <c r="J24" s="108" t="str">
        <f>IF(ISNA(VLOOKUP($C24,'TT BVSC -2'!$A$17:$I$100,9,FALSE))=TRUE,"0",VLOOKUP($C24,'TT BVSC -2'!$A$17:$I$100,9,FALSE))</f>
        <v>0</v>
      </c>
      <c r="K24" s="108" t="str">
        <f>IF(ISNA(VLOOKUP($C24,'NA VSC MO'!$A$17:$I$100,9,FALSE))=TRUE,"0",VLOOKUP($C24,'NA VSC MO'!$A$17:$I$100,9,FALSE))</f>
        <v>0</v>
      </c>
      <c r="L24" s="108" t="str">
        <f>IF(ISNA(VLOOKUP($C24,'NA Killington MO'!$A$17:$I$100,9,FALSE))=TRUE,"0",VLOOKUP($C24,'NA Killington MO'!$A$17:$I$100,9,FALSE))</f>
        <v>0</v>
      </c>
      <c r="M24" s="108" t="str">
        <f>IF(ISNA(VLOOKUP($C24,'NA Killington DM'!$A$17:$I$100,9,FALSE))=TRUE,"0",VLOOKUP($C24,'NA Killington DM'!$A$17:$I$100,9,FALSE))</f>
        <v>0</v>
      </c>
      <c r="N24" s="108">
        <f>IF(ISNA(VLOOKUP($C24,'TT CP -1'!$A$17:$I$100,9,FALSE))=TRUE,"0",VLOOKUP($C24,'TT CP -1'!$A$17:$I$100,9,FALSE))</f>
        <v>10</v>
      </c>
      <c r="O24" s="108">
        <f>IF(ISNA(VLOOKUP($C24,'TT CP -2'!$A$17:$I$100,9,FALSE))=TRUE,"0",VLOOKUP($C24,'TT CP -2'!$A$17:$I$100,9,FALSE))</f>
        <v>10</v>
      </c>
      <c r="P24" s="108" t="str">
        <f>IF(ISNA(VLOOKUP($C24,'FzFest CF'!$A$17:$I$100,9,FALSE))=TRUE,"0",VLOOKUP($C24,'FzFest CF'!$A$17:$I$100,9,FALSE))</f>
        <v>0</v>
      </c>
      <c r="Q24" s="108">
        <f>IF(ISNA(VLOOKUP($C24,'TT PROV MO'!$A$17:$I$100,9,FALSE))=TRUE,"0",VLOOKUP($C24,'TT PROV MO'!$A$17:$I$100,9,FALSE))</f>
        <v>10</v>
      </c>
      <c r="R24" s="108">
        <f>IF(ISNA(VLOOKUP($C24,'TT PROV DM'!$A$17:$I$87,9,FALSE))=TRUE,"0",VLOOKUP($C24,'TT PROV DM'!$A$17:$I$87,9,FALSE))</f>
        <v>11</v>
      </c>
      <c r="S24" s="108" t="str">
        <f>IF(ISNA(VLOOKUP($C24,'CC MSA MO'!$A$17:$I$87,9,FALSE))=TRUE,"0",VLOOKUP($C24,'CC MSA MO'!$A$17:$I$87,9,FALSE))</f>
        <v>0</v>
      </c>
      <c r="T24" s="108" t="str">
        <f>IF(ISNA(VLOOKUP($C24,'JrNats MO'!$A$17:$I$87,9,FALSE))=TRUE,"0",VLOOKUP($C24,'JrNats MO'!$A$17:$I$87,9,FALSE))</f>
        <v>0</v>
      </c>
      <c r="U24" s="108" t="str">
        <f>IF(ISNA(VLOOKUP($C24,'SrNats DM'!$A$17:$I$87,9,FALSE))=TRUE,"0",VLOOKUP($C24,'SrNats DM'!$A$17:$I$87,9,FALSE))</f>
        <v>0</v>
      </c>
      <c r="V24" s="108" t="str">
        <f>IF(ISNA(VLOOKUP($C24,'JrNats MO'!$A$17:$I$87,9,FALSE))=TRUE,"0",VLOOKUP($C24,'JrNats MO'!$A$17:$I$87,9,FALSE))</f>
        <v>0</v>
      </c>
    </row>
    <row r="25" spans="1:22" ht="18.75" customHeight="1" x14ac:dyDescent="0.15">
      <c r="A25" s="77" t="s">
        <v>86</v>
      </c>
      <c r="B25" s="77" t="s">
        <v>43</v>
      </c>
      <c r="C25" s="78" t="s">
        <v>75</v>
      </c>
      <c r="D25" s="69">
        <f>IF(ISNA(VLOOKUP($C25,'Ontario Rankings'!$C$6:$K$27,3,FALSE))=TRUE,"0",VLOOKUP($C25,'Ontario Rankings'!$C$6:$K$27,3,FALSE))</f>
        <v>15</v>
      </c>
      <c r="E25" s="108" t="str">
        <f>IF(ISNA(VLOOKUP($C25,'Apex Canada Classic'!$A$17:$I$95,9,FALSE))=TRUE,"0",VLOOKUP($C25,'Apex Canada Classic'!$A$17:$I$95,9,FALSE))</f>
        <v>0</v>
      </c>
      <c r="F25" s="108" t="str">
        <f>IF(ISNA(VLOOKUP($C25,'FIS Apex Canada Classic'!$A$17:$I$93,9,FALSE))=TRUE,"0",VLOOKUP($C25,'FIS Apex Canada Classic'!$A$17:$I$93,9,FALSE))</f>
        <v>0</v>
      </c>
      <c r="G25" s="108" t="str">
        <f>IF(ISNA(VLOOKUP($C25,'CC Red Deer MO'!$A$17:$I$96,9,FALSE))=TRUE,"0",VLOOKUP($C25,'CC Red Deer MO'!$A$17:$I$96,9,FALSE))</f>
        <v>0</v>
      </c>
      <c r="H25" s="108" t="str">
        <f>IF(ISNA(VLOOKUP($C25,'CC Red Deer DM'!$A$17:$I$96,9,FALSE))=TRUE,"0",VLOOKUP($C25,'CC Red Deer DM'!$A$17:$I$96,9,FALSE))</f>
        <v>0</v>
      </c>
      <c r="I25" s="108">
        <f>IF(ISNA(VLOOKUP($C25,'TT BVSC -1'!$A$17:$I$100,9,FALSE))=TRUE,"0",VLOOKUP($C25,'TT BVSC -1'!$A$17:$I$100,9,FALSE))</f>
        <v>13</v>
      </c>
      <c r="J25" s="108">
        <f>IF(ISNA(VLOOKUP($C25,'TT BVSC -2'!$A$17:$I$100,9,FALSE))=TRUE,"0",VLOOKUP($C25,'TT BVSC -2'!$A$17:$I$100,9,FALSE))</f>
        <v>12</v>
      </c>
      <c r="K25" s="108" t="str">
        <f>IF(ISNA(VLOOKUP($C25,'NA VSC MO'!$A$17:$I$100,9,FALSE))=TRUE,"0",VLOOKUP($C25,'NA VSC MO'!$A$17:$I$100,9,FALSE))</f>
        <v>0</v>
      </c>
      <c r="L25" s="108" t="str">
        <f>IF(ISNA(VLOOKUP($C25,'NA Killington MO'!$A$17:$I$100,9,FALSE))=TRUE,"0",VLOOKUP($C25,'NA Killington MO'!$A$17:$I$100,9,FALSE))</f>
        <v>0</v>
      </c>
      <c r="M25" s="108" t="str">
        <f>IF(ISNA(VLOOKUP($C25,'NA Killington DM'!$A$17:$I$100,9,FALSE))=TRUE,"0",VLOOKUP($C25,'NA Killington DM'!$A$17:$I$100,9,FALSE))</f>
        <v>0</v>
      </c>
      <c r="N25" s="108">
        <f>IF(ISNA(VLOOKUP($C25,'TT CP -1'!$A$17:$I$100,9,FALSE))=TRUE,"0",VLOOKUP($C25,'TT CP -1'!$A$17:$I$100,9,FALSE))</f>
        <v>11</v>
      </c>
      <c r="O25" s="108">
        <f>IF(ISNA(VLOOKUP($C25,'TT CP -2'!$A$17:$I$100,9,FALSE))=TRUE,"0",VLOOKUP($C25,'TT CP -2'!$A$17:$I$100,9,FALSE))</f>
        <v>9</v>
      </c>
      <c r="P25" s="108" t="str">
        <f>IF(ISNA(VLOOKUP($C25,'FzFest CF'!$A$17:$I$100,9,FALSE))=TRUE,"0",VLOOKUP($C25,'FzFest CF'!$A$17:$I$100,9,FALSE))</f>
        <v>0</v>
      </c>
      <c r="Q25" s="108" t="str">
        <f>IF(ISNA(VLOOKUP($C25,'TT PROV MO'!$A$17:$I$100,9,FALSE))=TRUE,"0",VLOOKUP($C25,'TT PROV MO'!$A$17:$I$100,9,FALSE))</f>
        <v>0</v>
      </c>
      <c r="R25" s="108" t="str">
        <f>IF(ISNA(VLOOKUP($C25,'TT PROV DM'!$A$17:$I$87,9,FALSE))=TRUE,"0",VLOOKUP($C25,'TT PROV DM'!$A$17:$I$87,9,FALSE))</f>
        <v>0</v>
      </c>
      <c r="S25" s="108" t="str">
        <f>IF(ISNA(VLOOKUP($C25,'CC MSA MO'!$A$17:$I$87,9,FALSE))=TRUE,"0",VLOOKUP($C25,'CC MSA MO'!$A$17:$I$87,9,FALSE))</f>
        <v>0</v>
      </c>
      <c r="T25" s="108" t="str">
        <f>IF(ISNA(VLOOKUP($C25,'JrNats MO'!$A$17:$I$87,9,FALSE))=TRUE,"0",VLOOKUP($C25,'JrNats MO'!$A$17:$I$87,9,FALSE))</f>
        <v>0</v>
      </c>
      <c r="U25" s="108" t="str">
        <f>IF(ISNA(VLOOKUP($C25,'SrNats DM'!$A$17:$I$87,9,FALSE))=TRUE,"0",VLOOKUP($C25,'SrNats DM'!$A$17:$I$87,9,FALSE))</f>
        <v>0</v>
      </c>
      <c r="V25" s="108" t="str">
        <f>IF(ISNA(VLOOKUP($C25,'JrNats MO'!$A$17:$I$87,9,FALSE))=TRUE,"0",VLOOKUP($C25,'JrNats MO'!$A$17:$I$87,9,FALSE))</f>
        <v>0</v>
      </c>
    </row>
    <row r="26" spans="1:22" ht="18.75" customHeight="1" x14ac:dyDescent="0.15">
      <c r="A26" s="77" t="s">
        <v>84</v>
      </c>
      <c r="B26" s="77" t="s">
        <v>80</v>
      </c>
      <c r="C26" s="78" t="s">
        <v>73</v>
      </c>
      <c r="D26" s="69">
        <f>IF(ISNA(VLOOKUP($C26,'Ontario Rankings'!$C$6:$K$27,3,FALSE))=TRUE,"0",VLOOKUP($C26,'Ontario Rankings'!$C$6:$K$27,3,FALSE))</f>
        <v>16</v>
      </c>
      <c r="E26" s="108" t="str">
        <f>IF(ISNA(VLOOKUP($C26,'Apex Canada Classic'!$A$17:$I$95,9,FALSE))=TRUE,"0",VLOOKUP($C26,'Apex Canada Classic'!$A$17:$I$95,9,FALSE))</f>
        <v>0</v>
      </c>
      <c r="F26" s="108" t="str">
        <f>IF(ISNA(VLOOKUP($C26,'FIS Apex Canada Classic'!$A$17:$I$93,9,FALSE))=TRUE,"0",VLOOKUP($C26,'FIS Apex Canada Classic'!$A$17:$I$93,9,FALSE))</f>
        <v>0</v>
      </c>
      <c r="G26" s="108" t="str">
        <f>IF(ISNA(VLOOKUP($C26,'CC Red Deer MO'!$A$17:$I$96,9,FALSE))=TRUE,"0",VLOOKUP($C26,'CC Red Deer MO'!$A$17:$I$96,9,FALSE))</f>
        <v>0</v>
      </c>
      <c r="H26" s="108" t="str">
        <f>IF(ISNA(VLOOKUP($C26,'CC Red Deer DM'!$A$17:$I$96,9,FALSE))=TRUE,"0",VLOOKUP($C26,'CC Red Deer DM'!$A$17:$I$96,9,FALSE))</f>
        <v>0</v>
      </c>
      <c r="I26" s="108">
        <f>IF(ISNA(VLOOKUP($C26,'TT BVSC -1'!$A$17:$I$100,9,FALSE))=TRUE,"0",VLOOKUP($C26,'TT BVSC -1'!$A$17:$I$100,9,FALSE))</f>
        <v>11</v>
      </c>
      <c r="J26" s="108">
        <f>IF(ISNA(VLOOKUP($C26,'TT BVSC -2'!$A$17:$I$100,9,FALSE))=TRUE,"0",VLOOKUP($C26,'TT BVSC -2'!$A$17:$I$100,9,FALSE))</f>
        <v>13</v>
      </c>
      <c r="K26" s="108" t="str">
        <f>IF(ISNA(VLOOKUP($C26,'NA VSC MO'!$A$17:$I$100,9,FALSE))=TRUE,"0",VLOOKUP($C26,'NA VSC MO'!$A$17:$I$100,9,FALSE))</f>
        <v>0</v>
      </c>
      <c r="L26" s="108" t="str">
        <f>IF(ISNA(VLOOKUP($C26,'NA Killington MO'!$A$17:$I$100,9,FALSE))=TRUE,"0",VLOOKUP($C26,'NA Killington MO'!$A$17:$I$100,9,FALSE))</f>
        <v>0</v>
      </c>
      <c r="M26" s="108" t="str">
        <f>IF(ISNA(VLOOKUP($C26,'NA Killington DM'!$A$17:$I$100,9,FALSE))=TRUE,"0",VLOOKUP($C26,'NA Killington DM'!$A$17:$I$100,9,FALSE))</f>
        <v>0</v>
      </c>
      <c r="N26" s="108">
        <f>IF(ISNA(VLOOKUP($C26,'TT CP -1'!$A$17:$I$100,9,FALSE))=TRUE,"0",VLOOKUP($C26,'TT CP -1'!$A$17:$I$100,9,FALSE))</f>
        <v>14</v>
      </c>
      <c r="O26" s="108">
        <f>IF(ISNA(VLOOKUP($C26,'TT CP -2'!$A$17:$I$100,9,FALSE))=TRUE,"0",VLOOKUP($C26,'TT CP -2'!$A$17:$I$100,9,FALSE))</f>
        <v>12</v>
      </c>
      <c r="P26" s="108" t="str">
        <f>IF(ISNA(VLOOKUP($C26,'FzFest CF'!$A$17:$I$100,9,FALSE))=TRUE,"0",VLOOKUP($C26,'FzFest CF'!$A$17:$I$100,9,FALSE))</f>
        <v>0</v>
      </c>
      <c r="Q26" s="108">
        <f>IF(ISNA(VLOOKUP($C26,'TT PROV MO'!$A$17:$I$100,9,FALSE))=TRUE,"0",VLOOKUP($C26,'TT PROV MO'!$A$17:$I$100,9,FALSE))</f>
        <v>11</v>
      </c>
      <c r="R26" s="108">
        <f>IF(ISNA(VLOOKUP($C26,'TT PROV DM'!$A$17:$I$87,9,FALSE))=TRUE,"0",VLOOKUP($C26,'TT PROV DM'!$A$17:$I$87,9,FALSE))</f>
        <v>13</v>
      </c>
      <c r="S26" s="108" t="str">
        <f>IF(ISNA(VLOOKUP($C26,'CC MSA MO'!$A$17:$I$87,9,FALSE))=TRUE,"0",VLOOKUP($C26,'CC MSA MO'!$A$17:$I$87,9,FALSE))</f>
        <v>0</v>
      </c>
      <c r="T26" s="108" t="str">
        <f>IF(ISNA(VLOOKUP($C26,'JrNats MO'!$A$17:$I$87,9,FALSE))=TRUE,"0",VLOOKUP($C26,'JrNats MO'!$A$17:$I$87,9,FALSE))</f>
        <v>0</v>
      </c>
      <c r="U26" s="108" t="str">
        <f>IF(ISNA(VLOOKUP($C26,'SrNats DM'!$A$17:$I$87,9,FALSE))=TRUE,"0",VLOOKUP($C26,'SrNats DM'!$A$17:$I$87,9,FALSE))</f>
        <v>0</v>
      </c>
      <c r="V26" s="108" t="str">
        <f>IF(ISNA(VLOOKUP($C26,'JrNats MO'!$A$17:$I$87,9,FALSE))=TRUE,"0",VLOOKUP($C26,'JrNats MO'!$A$17:$I$87,9,FALSE))</f>
        <v>0</v>
      </c>
    </row>
    <row r="27" spans="1:22" ht="18.75" customHeight="1" x14ac:dyDescent="0.15">
      <c r="A27" s="77" t="s">
        <v>84</v>
      </c>
      <c r="B27" s="77" t="s">
        <v>79</v>
      </c>
      <c r="C27" s="78" t="s">
        <v>77</v>
      </c>
      <c r="D27" s="69">
        <f>IF(ISNA(VLOOKUP($C27,'Ontario Rankings'!$C$6:$K$27,3,FALSE))=TRUE,"0",VLOOKUP($C27,'Ontario Rankings'!$C$6:$K$27,3,FALSE))</f>
        <v>17</v>
      </c>
      <c r="E27" s="108" t="str">
        <f>IF(ISNA(VLOOKUP($C27,'Apex Canada Classic'!$A$17:$I$95,9,FALSE))=TRUE,"0",VLOOKUP($C27,'Apex Canada Classic'!$A$17:$I$95,9,FALSE))</f>
        <v>0</v>
      </c>
      <c r="F27" s="108" t="str">
        <f>IF(ISNA(VLOOKUP($C27,'FIS Apex Canada Classic'!$A$17:$I$93,9,FALSE))=TRUE,"0",VLOOKUP($C27,'FIS Apex Canada Classic'!$A$17:$I$93,9,FALSE))</f>
        <v>0</v>
      </c>
      <c r="G27" s="108" t="str">
        <f>IF(ISNA(VLOOKUP($C27,'CC Red Deer MO'!$A$17:$I$96,9,FALSE))=TRUE,"0",VLOOKUP($C27,'CC Red Deer MO'!$A$17:$I$96,9,FALSE))</f>
        <v>0</v>
      </c>
      <c r="H27" s="108" t="str">
        <f>IF(ISNA(VLOOKUP($C27,'CC Red Deer DM'!$A$17:$I$96,9,FALSE))=TRUE,"0",VLOOKUP($C27,'CC Red Deer DM'!$A$17:$I$96,9,FALSE))</f>
        <v>0</v>
      </c>
      <c r="I27" s="108">
        <f>IF(ISNA(VLOOKUP($C27,'TT BVSC -1'!$A$17:$I$100,9,FALSE))=TRUE,"0",VLOOKUP($C27,'TT BVSC -1'!$A$17:$I$100,9,FALSE))</f>
        <v>16</v>
      </c>
      <c r="J27" s="108">
        <f>IF(ISNA(VLOOKUP($C27,'TT BVSC -2'!$A$17:$I$100,9,FALSE))=TRUE,"0",VLOOKUP($C27,'TT BVSC -2'!$A$17:$I$100,9,FALSE))</f>
        <v>15</v>
      </c>
      <c r="K27" s="108" t="str">
        <f>IF(ISNA(VLOOKUP($C27,'NA VSC MO'!$A$17:$I$100,9,FALSE))=TRUE,"0",VLOOKUP($C27,'NA VSC MO'!$A$17:$I$100,9,FALSE))</f>
        <v>0</v>
      </c>
      <c r="L27" s="108" t="str">
        <f>IF(ISNA(VLOOKUP($C27,'NA Killington MO'!$A$17:$I$100,9,FALSE))=TRUE,"0",VLOOKUP($C27,'NA Killington MO'!$A$17:$I$100,9,FALSE))</f>
        <v>0</v>
      </c>
      <c r="M27" s="108" t="str">
        <f>IF(ISNA(VLOOKUP($C27,'NA Killington DM'!$A$17:$I$100,9,FALSE))=TRUE,"0",VLOOKUP($C27,'NA Killington DM'!$A$17:$I$100,9,FALSE))</f>
        <v>0</v>
      </c>
      <c r="N27" s="108">
        <f>IF(ISNA(VLOOKUP($C27,'TT CP -1'!$A$17:$I$100,9,FALSE))=TRUE,"0",VLOOKUP($C27,'TT CP -1'!$A$17:$I$100,9,FALSE))</f>
        <v>0</v>
      </c>
      <c r="O27" s="108" t="str">
        <f>IF(ISNA(VLOOKUP($C27,'TT CP -2'!$A$17:$I$100,9,FALSE))=TRUE,"0",VLOOKUP($C27,'TT CP -2'!$A$17:$I$100,9,FALSE))</f>
        <v>0</v>
      </c>
      <c r="P27" s="108" t="str">
        <f>IF(ISNA(VLOOKUP($C27,'FzFest CF'!$A$17:$I$100,9,FALSE))=TRUE,"0",VLOOKUP($C27,'FzFest CF'!$A$17:$I$100,9,FALSE))</f>
        <v>0</v>
      </c>
      <c r="Q27" s="108">
        <f>IF(ISNA(VLOOKUP($C27,'TT PROV MO'!$A$17:$I$100,9,FALSE))=TRUE,"0",VLOOKUP($C27,'TT PROV MO'!$A$17:$I$100,9,FALSE))</f>
        <v>12</v>
      </c>
      <c r="R27" s="108">
        <f>IF(ISNA(VLOOKUP($C27,'TT PROV DM'!$A$17:$I$87,9,FALSE))=TRUE,"0",VLOOKUP($C27,'TT PROV DM'!$A$17:$I$87,9,FALSE))</f>
        <v>10</v>
      </c>
      <c r="S27" s="108" t="str">
        <f>IF(ISNA(VLOOKUP($C27,'CC MSA MO'!$A$17:$I$87,9,FALSE))=TRUE,"0",VLOOKUP($C27,'CC MSA MO'!$A$17:$I$87,9,FALSE))</f>
        <v>0</v>
      </c>
      <c r="T27" s="108" t="str">
        <f>IF(ISNA(VLOOKUP($C27,'JrNats MO'!$A$17:$I$87,9,FALSE))=TRUE,"0",VLOOKUP($C27,'JrNats MO'!$A$17:$I$87,9,FALSE))</f>
        <v>0</v>
      </c>
      <c r="U27" s="108" t="str">
        <f>IF(ISNA(VLOOKUP($C27,'SrNats DM'!$A$17:$I$87,9,FALSE))=TRUE,"0",VLOOKUP($C27,'SrNats DM'!$A$17:$I$87,9,FALSE))</f>
        <v>0</v>
      </c>
      <c r="V27" s="108" t="str">
        <f>IF(ISNA(VLOOKUP($C27,'JrNats MO'!$A$17:$I$87,9,FALSE))=TRUE,"0",VLOOKUP($C27,'JrNats MO'!$A$17:$I$87,9,FALSE))</f>
        <v>0</v>
      </c>
    </row>
    <row r="28" spans="1:22" ht="18.75" customHeight="1" x14ac:dyDescent="0.15">
      <c r="A28" s="77" t="s">
        <v>84</v>
      </c>
      <c r="B28" s="77" t="s">
        <v>81</v>
      </c>
      <c r="C28" s="78" t="s">
        <v>70</v>
      </c>
      <c r="D28" s="69">
        <f>IF(ISNA(VLOOKUP($C28,'Ontario Rankings'!$C$6:$K$27,3,FALSE))=TRUE,"0",VLOOKUP($C28,'Ontario Rankings'!$C$6:$K$27,3,FALSE))</f>
        <v>18</v>
      </c>
      <c r="E28" s="108" t="str">
        <f>IF(ISNA(VLOOKUP($C28,'Apex Canada Classic'!$A$17:$I$95,9,FALSE))=TRUE,"0",VLOOKUP($C28,'Apex Canada Classic'!$A$17:$I$95,9,FALSE))</f>
        <v>0</v>
      </c>
      <c r="F28" s="108" t="str">
        <f>IF(ISNA(VLOOKUP($C28,'FIS Apex Canada Classic'!$A$17:$I$93,9,FALSE))=TRUE,"0",VLOOKUP($C28,'FIS Apex Canada Classic'!$A$17:$I$93,9,FALSE))</f>
        <v>0</v>
      </c>
      <c r="G28" s="108" t="str">
        <f>IF(ISNA(VLOOKUP($C28,'CC Red Deer MO'!$A$17:$I$96,9,FALSE))=TRUE,"0",VLOOKUP($C28,'CC Red Deer MO'!$A$17:$I$96,9,FALSE))</f>
        <v>0</v>
      </c>
      <c r="H28" s="108" t="str">
        <f>IF(ISNA(VLOOKUP($C28,'CC Red Deer DM'!$A$17:$I$96,9,FALSE))=TRUE,"0",VLOOKUP($C28,'CC Red Deer DM'!$A$17:$I$96,9,FALSE))</f>
        <v>0</v>
      </c>
      <c r="I28" s="108">
        <f>IF(ISNA(VLOOKUP($C28,'TT BVSC -1'!$A$17:$I$100,9,FALSE))=TRUE,"0",VLOOKUP($C28,'TT BVSC -1'!$A$17:$I$100,9,FALSE))</f>
        <v>8</v>
      </c>
      <c r="J28" s="108">
        <f>IF(ISNA(VLOOKUP($C28,'TT BVSC -2'!$A$17:$I$100,9,FALSE))=TRUE,"0",VLOOKUP($C28,'TT BVSC -2'!$A$17:$I$100,9,FALSE))</f>
        <v>11</v>
      </c>
      <c r="K28" s="108" t="str">
        <f>IF(ISNA(VLOOKUP($C28,'NA VSC MO'!$A$17:$I$100,9,FALSE))=TRUE,"0",VLOOKUP($C28,'NA VSC MO'!$A$17:$I$100,9,FALSE))</f>
        <v>0</v>
      </c>
      <c r="L28" s="108" t="str">
        <f>IF(ISNA(VLOOKUP($C28,'NA Killington MO'!$A$17:$I$100,9,FALSE))=TRUE,"0",VLOOKUP($C28,'NA Killington MO'!$A$17:$I$100,9,FALSE))</f>
        <v>0</v>
      </c>
      <c r="M28" s="108" t="str">
        <f>IF(ISNA(VLOOKUP($C28,'NA Killington DM'!$A$17:$I$100,9,FALSE))=TRUE,"0",VLOOKUP($C28,'NA Killington DM'!$A$17:$I$100,9,FALSE))</f>
        <v>0</v>
      </c>
      <c r="N28" s="108">
        <f>IF(ISNA(VLOOKUP($C28,'TT CP -1'!$A$17:$I$100,9,FALSE))=TRUE,"0",VLOOKUP($C28,'TT CP -1'!$A$17:$I$100,9,FALSE))</f>
        <v>0</v>
      </c>
      <c r="O28" s="108" t="str">
        <f>IF(ISNA(VLOOKUP($C28,'TT CP -2'!$A$17:$I$100,9,FALSE))=TRUE,"0",VLOOKUP($C28,'TT CP -2'!$A$17:$I$100,9,FALSE))</f>
        <v>0</v>
      </c>
      <c r="P28" s="108" t="str">
        <f>IF(ISNA(VLOOKUP($C28,'FzFest CF'!$A$17:$I$100,9,FALSE))=TRUE,"0",VLOOKUP($C28,'FzFest CF'!$A$17:$I$100,9,FALSE))</f>
        <v>0</v>
      </c>
      <c r="Q28" s="108" t="str">
        <f>IF(ISNA(VLOOKUP($C28,'TT PROV MO'!$A$17:$I$100,9,FALSE))=TRUE,"0",VLOOKUP($C28,'TT PROV MO'!$A$17:$I$100,9,FALSE))</f>
        <v>0</v>
      </c>
      <c r="R28" s="108" t="str">
        <f>IF(ISNA(VLOOKUP($C28,'TT PROV DM'!$A$17:$I$87,9,FALSE))=TRUE,"0",VLOOKUP($C28,'TT PROV DM'!$A$17:$I$87,9,FALSE))</f>
        <v>0</v>
      </c>
      <c r="S28" s="108" t="str">
        <f>IF(ISNA(VLOOKUP($C28,'CC MSA MO'!$A$17:$I$87,9,FALSE))=TRUE,"0",VLOOKUP($C28,'CC MSA MO'!$A$17:$I$87,9,FALSE))</f>
        <v>0</v>
      </c>
      <c r="T28" s="108" t="str">
        <f>IF(ISNA(VLOOKUP($C28,'JrNats MO'!$A$17:$I$87,9,FALSE))=TRUE,"0",VLOOKUP($C28,'JrNats MO'!$A$17:$I$87,9,FALSE))</f>
        <v>0</v>
      </c>
      <c r="U28" s="108" t="str">
        <f>IF(ISNA(VLOOKUP($C28,'SrNats DM'!$A$17:$I$87,9,FALSE))=TRUE,"0",VLOOKUP($C28,'SrNats DM'!$A$17:$I$87,9,FALSE))</f>
        <v>0</v>
      </c>
      <c r="V28" s="108" t="str">
        <f>IF(ISNA(VLOOKUP($C28,'JrNats MO'!$A$17:$I$87,9,FALSE))=TRUE,"0",VLOOKUP($C28,'JrNats MO'!$A$17:$I$87,9,FALSE))</f>
        <v>0</v>
      </c>
    </row>
    <row r="29" spans="1:22" ht="18.75" customHeight="1" x14ac:dyDescent="0.15">
      <c r="A29" s="77" t="s">
        <v>84</v>
      </c>
      <c r="B29" s="77" t="s">
        <v>79</v>
      </c>
      <c r="C29" s="78" t="s">
        <v>78</v>
      </c>
      <c r="D29" s="69">
        <f>IF(ISNA(VLOOKUP($C29,'Ontario Rankings'!$C$6:$K$27,3,FALSE))=TRUE,"0",VLOOKUP($C29,'Ontario Rankings'!$C$6:$K$27,3,FALSE))</f>
        <v>19</v>
      </c>
      <c r="E29" s="108" t="str">
        <f>IF(ISNA(VLOOKUP($C29,'Apex Canada Classic'!$A$17:$I$95,9,FALSE))=TRUE,"0",VLOOKUP($C29,'Apex Canada Classic'!$A$17:$I$95,9,FALSE))</f>
        <v>0</v>
      </c>
      <c r="F29" s="108" t="str">
        <f>IF(ISNA(VLOOKUP($C29,'FIS Apex Canada Classic'!$A$17:$I$93,9,FALSE))=TRUE,"0",VLOOKUP($C29,'FIS Apex Canada Classic'!$A$17:$I$93,9,FALSE))</f>
        <v>0</v>
      </c>
      <c r="G29" s="108" t="str">
        <f>IF(ISNA(VLOOKUP($C29,'CC Red Deer MO'!$A$17:$I$96,9,FALSE))=TRUE,"0",VLOOKUP($C29,'CC Red Deer MO'!$A$17:$I$96,9,FALSE))</f>
        <v>0</v>
      </c>
      <c r="H29" s="108" t="str">
        <f>IF(ISNA(VLOOKUP($C29,'CC Red Deer DM'!$A$17:$I$96,9,FALSE))=TRUE,"0",VLOOKUP($C29,'CC Red Deer DM'!$A$17:$I$96,9,FALSE))</f>
        <v>0</v>
      </c>
      <c r="I29" s="108">
        <f>IF(ISNA(VLOOKUP($C29,'TT BVSC -1'!$A$17:$I$100,9,FALSE))=TRUE,"0",VLOOKUP($C29,'TT BVSC -1'!$A$17:$I$100,9,FALSE))</f>
        <v>15</v>
      </c>
      <c r="J29" s="108">
        <f>IF(ISNA(VLOOKUP($C29,'TT BVSC -2'!$A$17:$I$100,9,FALSE))=TRUE,"0",VLOOKUP($C29,'TT BVSC -2'!$A$17:$I$100,9,FALSE))</f>
        <v>16</v>
      </c>
      <c r="K29" s="108" t="str">
        <f>IF(ISNA(VLOOKUP($C29,'NA VSC MO'!$A$17:$I$100,9,FALSE))=TRUE,"0",VLOOKUP($C29,'NA VSC MO'!$A$17:$I$100,9,FALSE))</f>
        <v>0</v>
      </c>
      <c r="L29" s="108" t="str">
        <f>IF(ISNA(VLOOKUP($C29,'NA Killington MO'!$A$17:$I$100,9,FALSE))=TRUE,"0",VLOOKUP($C29,'NA Killington MO'!$A$17:$I$100,9,FALSE))</f>
        <v>0</v>
      </c>
      <c r="M29" s="108" t="str">
        <f>IF(ISNA(VLOOKUP($C29,'NA Killington DM'!$A$17:$I$100,9,FALSE))=TRUE,"0",VLOOKUP($C29,'NA Killington DM'!$A$17:$I$100,9,FALSE))</f>
        <v>0</v>
      </c>
      <c r="N29" s="108">
        <f>IF(ISNA(VLOOKUP($C29,'TT CP -1'!$A$17:$I$100,9,FALSE))=TRUE,"0",VLOOKUP($C29,'TT CP -1'!$A$17:$I$100,9,FALSE))</f>
        <v>13</v>
      </c>
      <c r="O29" s="108">
        <f>IF(ISNA(VLOOKUP($C29,'TT CP -2'!$A$17:$I$100,9,FALSE))=TRUE,"0",VLOOKUP($C29,'TT CP -2'!$A$17:$I$100,9,FALSE))</f>
        <v>13</v>
      </c>
      <c r="P29" s="108" t="str">
        <f>IF(ISNA(VLOOKUP($C29,'FzFest CF'!$A$17:$I$100,9,FALSE))=TRUE,"0",VLOOKUP($C29,'FzFest CF'!$A$17:$I$100,9,FALSE))</f>
        <v>0</v>
      </c>
      <c r="Q29" s="108" t="str">
        <f>IF(ISNA(VLOOKUP($C29,'TT PROV MO'!$A$17:$I$100,9,FALSE))=TRUE,"0",VLOOKUP($C29,'TT PROV MO'!$A$17:$I$100,9,FALSE))</f>
        <v>0</v>
      </c>
      <c r="R29" s="108" t="str">
        <f>IF(ISNA(VLOOKUP($C29,'TT PROV DM'!$A$17:$I$87,9,FALSE))=TRUE,"0",VLOOKUP($C29,'TT PROV DM'!$A$17:$I$87,9,FALSE))</f>
        <v>dns</v>
      </c>
      <c r="S29" s="108" t="str">
        <f>IF(ISNA(VLOOKUP($C29,'CC MSA MO'!$A$17:$I$87,9,FALSE))=TRUE,"0",VLOOKUP($C29,'CC MSA MO'!$A$17:$I$87,9,FALSE))</f>
        <v>0</v>
      </c>
      <c r="T29" s="108" t="str">
        <f>IF(ISNA(VLOOKUP($C29,'JrNats MO'!$A$17:$I$87,9,FALSE))=TRUE,"0",VLOOKUP($C29,'JrNats MO'!$A$17:$I$87,9,FALSE))</f>
        <v>0</v>
      </c>
      <c r="U29" s="108" t="str">
        <f>IF(ISNA(VLOOKUP($C29,'SrNats DM'!$A$17:$I$87,9,FALSE))=TRUE,"0",VLOOKUP($C29,'SrNats DM'!$A$17:$I$87,9,FALSE))</f>
        <v>0</v>
      </c>
      <c r="V29" s="108" t="str">
        <f>IF(ISNA(VLOOKUP($C29,'JrNats MO'!$A$17:$I$87,9,FALSE))=TRUE,"0",VLOOKUP($C29,'JrNats MO'!$A$17:$I$87,9,FALSE))</f>
        <v>0</v>
      </c>
    </row>
    <row r="30" spans="1:22" ht="18.75" customHeight="1" x14ac:dyDescent="0.15">
      <c r="A30" s="77" t="s">
        <v>83</v>
      </c>
      <c r="B30" s="77" t="s">
        <v>79</v>
      </c>
      <c r="C30" s="78" t="s">
        <v>94</v>
      </c>
      <c r="D30" s="69">
        <f>IF(ISNA(VLOOKUP($C30,'Ontario Rankings'!$C$6:$K$27,3,FALSE))=TRUE,"0",VLOOKUP($C30,'Ontario Rankings'!$C$6:$K$27,3,FALSE))</f>
        <v>21</v>
      </c>
      <c r="E30" s="108" t="str">
        <f>IF(ISNA(VLOOKUP($C30,'Apex Canada Classic'!$A$17:$I$95,9,FALSE))=TRUE,"0",VLOOKUP($C30,'Apex Canada Classic'!$A$17:$I$95,9,FALSE))</f>
        <v>0</v>
      </c>
      <c r="F30" s="108" t="str">
        <f>IF(ISNA(VLOOKUP($C30,'FIS Apex Canada Classic'!$A$17:$I$93,9,FALSE))=TRUE,"0",VLOOKUP($C30,'FIS Apex Canada Classic'!$A$17:$I$93,9,FALSE))</f>
        <v>0</v>
      </c>
      <c r="G30" s="108" t="str">
        <f>IF(ISNA(VLOOKUP($C30,'CC Red Deer MO'!$A$17:$I$96,9,FALSE))=TRUE,"0",VLOOKUP($C30,'CC Red Deer MO'!$A$17:$I$96,9,FALSE))</f>
        <v>0</v>
      </c>
      <c r="H30" s="108" t="str">
        <f>IF(ISNA(VLOOKUP($C30,'CC Red Deer DM'!$A$17:$I$96,9,FALSE))=TRUE,"0",VLOOKUP($C30,'CC Red Deer DM'!$A$17:$I$96,9,FALSE))</f>
        <v>0</v>
      </c>
      <c r="I30" s="108" t="str">
        <f>IF(ISNA(VLOOKUP($C30,'TT BVSC -1'!$A$17:$I$100,9,FALSE))=TRUE,"0",VLOOKUP($C30,'TT BVSC -1'!$A$17:$I$100,9,FALSE))</f>
        <v>0</v>
      </c>
      <c r="J30" s="108" t="str">
        <f>IF(ISNA(VLOOKUP($C30,'TT BVSC -2'!$A$17:$I$100,9,FALSE))=TRUE,"0",VLOOKUP($C30,'TT BVSC -2'!$A$17:$I$100,9,FALSE))</f>
        <v>0</v>
      </c>
      <c r="K30" s="108" t="str">
        <f>IF(ISNA(VLOOKUP($C30,'NA VSC MO'!$A$17:$I$100,9,FALSE))=TRUE,"0",VLOOKUP($C30,'NA VSC MO'!$A$17:$I$100,9,FALSE))</f>
        <v>0</v>
      </c>
      <c r="L30" s="108" t="str">
        <f>IF(ISNA(VLOOKUP($C30,'NA Killington MO'!$A$17:$I$100,9,FALSE))=TRUE,"0",VLOOKUP($C30,'NA Killington MO'!$A$17:$I$100,9,FALSE))</f>
        <v>0</v>
      </c>
      <c r="M30" s="108" t="str">
        <f>IF(ISNA(VLOOKUP($C30,'NA Killington DM'!$A$17:$I$100,9,FALSE))=TRUE,"0",VLOOKUP($C30,'NA Killington DM'!$A$17:$I$100,9,FALSE))</f>
        <v>0</v>
      </c>
      <c r="N30" s="108">
        <f>IF(ISNA(VLOOKUP($C30,'TT CP -1'!$A$17:$I$100,9,FALSE))=TRUE,"0",VLOOKUP($C30,'TT CP -1'!$A$17:$I$100,9,FALSE))</f>
        <v>17</v>
      </c>
      <c r="O30" s="108" t="str">
        <f>IF(ISNA(VLOOKUP($C30,'TT CP -2'!$A$17:$I$100,9,FALSE))=TRUE,"0",VLOOKUP($C30,'TT CP -2'!$A$17:$I$100,9,FALSE))</f>
        <v>0</v>
      </c>
      <c r="P30" s="108" t="str">
        <f>IF(ISNA(VLOOKUP($C30,'FzFest CF'!$A$17:$I$100,9,FALSE))=TRUE,"0",VLOOKUP($C30,'FzFest CF'!$A$17:$I$100,9,FALSE))</f>
        <v>0</v>
      </c>
      <c r="Q30" s="108">
        <f>IF(ISNA(VLOOKUP($C30,'TT PROV MO'!$A$17:$I$100,9,FALSE))=TRUE,"0",VLOOKUP($C30,'TT PROV MO'!$A$17:$I$100,9,FALSE))</f>
        <v>15</v>
      </c>
      <c r="R30" s="108">
        <f>IF(ISNA(VLOOKUP($C30,'TT PROV DM'!$A$17:$I$87,9,FALSE))=TRUE,"0",VLOOKUP($C30,'TT PROV DM'!$A$17:$I$87,9,FALSE))</f>
        <v>12</v>
      </c>
      <c r="S30" s="108" t="str">
        <f>IF(ISNA(VLOOKUP($C30,'CC MSA MO'!$A$17:$I$87,9,FALSE))=TRUE,"0",VLOOKUP($C30,'CC MSA MO'!$A$17:$I$87,9,FALSE))</f>
        <v>0</v>
      </c>
      <c r="T30" s="108" t="str">
        <f>IF(ISNA(VLOOKUP($C30,'JrNats MO'!$A$17:$I$87,9,FALSE))=TRUE,"0",VLOOKUP($C30,'JrNats MO'!$A$17:$I$87,9,FALSE))</f>
        <v>0</v>
      </c>
      <c r="U30" s="108" t="str">
        <f>IF(ISNA(VLOOKUP($C30,'SrNats DM'!$A$17:$I$87,9,FALSE))=TRUE,"0",VLOOKUP($C30,'SrNats DM'!$A$17:$I$87,9,FALSE))</f>
        <v>0</v>
      </c>
      <c r="V30" s="108" t="str">
        <f>IF(ISNA(VLOOKUP($C30,'JrNats MO'!$A$17:$I$87,9,FALSE))=TRUE,"0",VLOOKUP($C30,'JrNats MO'!$A$17:$I$87,9,FALSE))</f>
        <v>0</v>
      </c>
    </row>
    <row r="31" spans="1:22" ht="18.75" customHeight="1" x14ac:dyDescent="0.15">
      <c r="A31" s="77" t="s">
        <v>83</v>
      </c>
      <c r="B31" s="77" t="s">
        <v>80</v>
      </c>
      <c r="C31" s="78" t="s">
        <v>93</v>
      </c>
      <c r="D31" s="69">
        <f>IF(ISNA(VLOOKUP($C31,'Ontario Rankings'!$C$6:$K$27,3,FALSE))=TRUE,"0",VLOOKUP($C31,'Ontario Rankings'!$C$6:$K$27,3,FALSE))</f>
        <v>20</v>
      </c>
      <c r="E31" s="108" t="str">
        <f>IF(ISNA(VLOOKUP($C31,'Apex Canada Classic'!$A$17:$I$95,9,FALSE))=TRUE,"0",VLOOKUP($C31,'Apex Canada Classic'!$A$17:$I$95,9,FALSE))</f>
        <v>0</v>
      </c>
      <c r="F31" s="108" t="str">
        <f>IF(ISNA(VLOOKUP($C31,'FIS Apex Canada Classic'!$A$17:$I$93,9,FALSE))=TRUE,"0",VLOOKUP($C31,'FIS Apex Canada Classic'!$A$17:$I$93,9,FALSE))</f>
        <v>0</v>
      </c>
      <c r="G31" s="108" t="str">
        <f>IF(ISNA(VLOOKUP($C31,'CC Red Deer MO'!$A$17:$I$96,9,FALSE))=TRUE,"0",VLOOKUP($C31,'CC Red Deer MO'!$A$17:$I$96,9,FALSE))</f>
        <v>0</v>
      </c>
      <c r="H31" s="108" t="str">
        <f>IF(ISNA(VLOOKUP($C31,'CC Red Deer DM'!$A$17:$I$96,9,FALSE))=TRUE,"0",VLOOKUP($C31,'CC Red Deer DM'!$A$17:$I$96,9,FALSE))</f>
        <v>0</v>
      </c>
      <c r="I31" s="108" t="str">
        <f>IF(ISNA(VLOOKUP($C31,'TT BVSC -1'!$A$17:$I$100,9,FALSE))=TRUE,"0",VLOOKUP($C31,'TT BVSC -1'!$A$17:$I$100,9,FALSE))</f>
        <v>0</v>
      </c>
      <c r="J31" s="108" t="str">
        <f>IF(ISNA(VLOOKUP($C31,'TT BVSC -2'!$A$17:$I$100,9,FALSE))=TRUE,"0",VLOOKUP($C31,'TT BVSC -2'!$A$17:$I$100,9,FALSE))</f>
        <v>0</v>
      </c>
      <c r="K31" s="108" t="str">
        <f>IF(ISNA(VLOOKUP($C31,'NA VSC MO'!$A$17:$I$100,9,FALSE))=TRUE,"0",VLOOKUP($C31,'NA VSC MO'!$A$17:$I$100,9,FALSE))</f>
        <v>0</v>
      </c>
      <c r="L31" s="108" t="str">
        <f>IF(ISNA(VLOOKUP($C31,'NA Killington MO'!$A$17:$I$100,9,FALSE))=TRUE,"0",VLOOKUP($C31,'NA Killington MO'!$A$17:$I$100,9,FALSE))</f>
        <v>0</v>
      </c>
      <c r="M31" s="108" t="str">
        <f>IF(ISNA(VLOOKUP($C31,'NA Killington DM'!$A$17:$I$100,9,FALSE))=TRUE,"0",VLOOKUP($C31,'NA Killington DM'!$A$17:$I$100,9,FALSE))</f>
        <v>0</v>
      </c>
      <c r="N31" s="108">
        <f>IF(ISNA(VLOOKUP($C31,'TT CP -1'!$A$17:$I$100,9,FALSE))=TRUE,"0",VLOOKUP($C31,'TT CP -1'!$A$17:$I$100,9,FALSE))</f>
        <v>15</v>
      </c>
      <c r="O31" s="108" t="str">
        <f>IF(ISNA(VLOOKUP($C31,'TT CP -2'!$A$17:$I$100,9,FALSE))=TRUE,"0",VLOOKUP($C31,'TT CP -2'!$A$17:$I$100,9,FALSE))</f>
        <v>dns</v>
      </c>
      <c r="P31" s="108" t="str">
        <f>IF(ISNA(VLOOKUP($C31,'FzFest CF'!$A$17:$I$100,9,FALSE))=TRUE,"0",VLOOKUP($C31,'FzFest CF'!$A$17:$I$100,9,FALSE))</f>
        <v>0</v>
      </c>
      <c r="Q31" s="108">
        <f>IF(ISNA(VLOOKUP($C31,'TT PROV MO'!$A$17:$I$100,9,FALSE))=TRUE,"0",VLOOKUP($C31,'TT PROV MO'!$A$17:$I$100,9,FALSE))</f>
        <v>14</v>
      </c>
      <c r="R31" s="108">
        <f>IF(ISNA(VLOOKUP($C31,'TT PROV DM'!$A$17:$I$87,9,FALSE))=TRUE,"0",VLOOKUP($C31,'TT PROV DM'!$A$17:$I$87,9,FALSE))</f>
        <v>14</v>
      </c>
      <c r="S31" s="108" t="str">
        <f>IF(ISNA(VLOOKUP($C31,'CC MSA MO'!$A$17:$I$87,9,FALSE))=TRUE,"0",VLOOKUP($C31,'CC MSA MO'!$A$17:$I$87,9,FALSE))</f>
        <v>0</v>
      </c>
      <c r="T31" s="108" t="str">
        <f>IF(ISNA(VLOOKUP($C31,'JrNats MO'!$A$17:$I$87,9,FALSE))=TRUE,"0",VLOOKUP($C31,'JrNats MO'!$A$17:$I$87,9,FALSE))</f>
        <v>0</v>
      </c>
      <c r="U31" s="108" t="str">
        <f>IF(ISNA(VLOOKUP($C31,'SrNats DM'!$A$17:$I$87,9,FALSE))=TRUE,"0",VLOOKUP($C31,'SrNats DM'!$A$17:$I$87,9,FALSE))</f>
        <v>0</v>
      </c>
      <c r="V31" s="108" t="str">
        <f>IF(ISNA(VLOOKUP($C31,'JrNats MO'!$A$17:$I$87,9,FALSE))=TRUE,"0",VLOOKUP($C31,'JrNats MO'!$A$17:$I$87,9,FALSE))</f>
        <v>0</v>
      </c>
    </row>
    <row r="32" spans="1:22" ht="18.75" customHeight="1" x14ac:dyDescent="0.15">
      <c r="A32" s="77" t="s">
        <v>83</v>
      </c>
      <c r="B32" s="77" t="s">
        <v>80</v>
      </c>
      <c r="C32" s="78" t="s">
        <v>95</v>
      </c>
      <c r="D32" s="69">
        <f>IF(ISNA(VLOOKUP($C32,'Ontario Rankings'!$C$6:$K$27,3,FALSE))=TRUE,"0",VLOOKUP($C32,'Ontario Rankings'!$C$6:$K$27,3,FALSE))</f>
        <v>22</v>
      </c>
      <c r="E32" s="108" t="str">
        <f>IF(ISNA(VLOOKUP($C32,'Apex Canada Classic'!$A$17:$I$95,9,FALSE))=TRUE,"0",VLOOKUP($C32,'Apex Canada Classic'!$A$17:$I$95,9,FALSE))</f>
        <v>0</v>
      </c>
      <c r="F32" s="108" t="str">
        <f>IF(ISNA(VLOOKUP($C32,'FIS Apex Canada Classic'!$A$17:$I$93,9,FALSE))=TRUE,"0",VLOOKUP($C32,'FIS Apex Canada Classic'!$A$17:$I$93,9,FALSE))</f>
        <v>0</v>
      </c>
      <c r="G32" s="108" t="str">
        <f>IF(ISNA(VLOOKUP($C32,'CC Red Deer MO'!$A$17:$I$96,9,FALSE))=TRUE,"0",VLOOKUP($C32,'CC Red Deer MO'!$A$17:$I$96,9,FALSE))</f>
        <v>0</v>
      </c>
      <c r="H32" s="108" t="str">
        <f>IF(ISNA(VLOOKUP($C32,'CC Red Deer DM'!$A$17:$I$96,9,FALSE))=TRUE,"0",VLOOKUP($C32,'CC Red Deer DM'!$A$17:$I$96,9,FALSE))</f>
        <v>0</v>
      </c>
      <c r="I32" s="108" t="str">
        <f>IF(ISNA(VLOOKUP($C32,'TT BVSC -1'!$A$17:$I$100,9,FALSE))=TRUE,"0",VLOOKUP($C32,'TT BVSC -1'!$A$17:$I$100,9,FALSE))</f>
        <v>0</v>
      </c>
      <c r="J32" s="108" t="str">
        <f>IF(ISNA(VLOOKUP($C32,'TT BVSC -2'!$A$17:$I$100,9,FALSE))=TRUE,"0",VLOOKUP($C32,'TT BVSC -2'!$A$17:$I$100,9,FALSE))</f>
        <v>0</v>
      </c>
      <c r="K32" s="108" t="str">
        <f>IF(ISNA(VLOOKUP($C32,'NA VSC MO'!$A$17:$I$100,9,FALSE))=TRUE,"0",VLOOKUP($C32,'NA VSC MO'!$A$17:$I$100,9,FALSE))</f>
        <v>0</v>
      </c>
      <c r="L32" s="108" t="str">
        <f>IF(ISNA(VLOOKUP($C32,'NA Killington MO'!$A$17:$I$100,9,FALSE))=TRUE,"0",VLOOKUP($C32,'NA Killington MO'!$A$17:$I$100,9,FALSE))</f>
        <v>0</v>
      </c>
      <c r="M32" s="108" t="str">
        <f>IF(ISNA(VLOOKUP($C32,'NA Killington DM'!$A$17:$I$100,9,FALSE))=TRUE,"0",VLOOKUP($C32,'NA Killington DM'!$A$17:$I$100,9,FALSE))</f>
        <v>0</v>
      </c>
      <c r="N32" s="108">
        <f>IF(ISNA(VLOOKUP($C32,'TT CP -1'!$A$17:$I$100,9,FALSE))=TRUE,"0",VLOOKUP($C32,'TT CP -1'!$A$17:$I$100,9,FALSE))</f>
        <v>16</v>
      </c>
      <c r="O32" s="108">
        <f>IF(ISNA(VLOOKUP($C32,'TT CP -2'!$A$17:$I$100,9,FALSE))=TRUE,"0",VLOOKUP($C32,'TT CP -2'!$A$17:$I$100,9,FALSE))</f>
        <v>14</v>
      </c>
      <c r="P32" s="108" t="str">
        <f>IF(ISNA(VLOOKUP($C32,'FzFest CF'!$A$17:$I$100,9,FALSE))=TRUE,"0",VLOOKUP($C32,'FzFest CF'!$A$17:$I$100,9,FALSE))</f>
        <v>0</v>
      </c>
      <c r="Q32" s="108">
        <f>IF(ISNA(VLOOKUP($C32,'TT PROV MO'!$A$17:$I$100,9,FALSE))=TRUE,"0",VLOOKUP($C32,'TT PROV MO'!$A$17:$I$100,9,FALSE))</f>
        <v>13</v>
      </c>
      <c r="R32" s="108" t="str">
        <f>IF(ISNA(VLOOKUP($C32,'TT PROV DM'!$A$17:$I$87,9,FALSE))=TRUE,"0",VLOOKUP($C32,'TT PROV DM'!$A$17:$I$87,9,FALSE))</f>
        <v>0</v>
      </c>
      <c r="S32" s="108" t="str">
        <f>IF(ISNA(VLOOKUP($C32,'CC MSA MO'!$A$17:$I$87,9,FALSE))=TRUE,"0",VLOOKUP($C32,'CC MSA MO'!$A$17:$I$87,9,FALSE))</f>
        <v>0</v>
      </c>
      <c r="T32" s="108" t="str">
        <f>IF(ISNA(VLOOKUP($C32,'JrNats MO'!$A$17:$I$87,9,FALSE))=TRUE,"0",VLOOKUP($C32,'JrNats MO'!$A$17:$I$87,9,FALSE))</f>
        <v>0</v>
      </c>
      <c r="U32" s="108" t="str">
        <f>IF(ISNA(VLOOKUP($C32,'SrNats DM'!$A$17:$I$87,9,FALSE))=TRUE,"0",VLOOKUP($C32,'SrNats DM'!$A$17:$I$87,9,FALSE))</f>
        <v>0</v>
      </c>
      <c r="V32" s="108" t="str">
        <f>IF(ISNA(VLOOKUP($C32,'JrNats MO'!$A$17:$I$87,9,FALSE))=TRUE,"0",VLOOKUP($C32,'JrNats MO'!$A$17:$I$87,9,FALSE))</f>
        <v>0</v>
      </c>
    </row>
    <row r="33" spans="1:22" ht="18.75" customHeight="1" x14ac:dyDescent="0.15">
      <c r="A33" s="77" t="s">
        <v>112</v>
      </c>
      <c r="B33" s="77" t="s">
        <v>81</v>
      </c>
      <c r="C33" s="78" t="s">
        <v>110</v>
      </c>
      <c r="D33" s="69">
        <f>IF(ISNA(VLOOKUP($C33,'Ontario Rankings'!$C$6:$K$30,3,FALSE))=TRUE,"0",VLOOKUP($C33,'Ontario Rankings'!$C$6:$K$30,3,FALSE))</f>
        <v>23</v>
      </c>
      <c r="E33" s="108" t="str">
        <f>IF(ISNA(VLOOKUP($C33,'Apex Canada Classic'!$A$17:$I$95,9,FALSE))=TRUE,"0",VLOOKUP($C33,'Apex Canada Classic'!$A$17:$I$95,9,FALSE))</f>
        <v>0</v>
      </c>
      <c r="F33" s="108" t="str">
        <f>IF(ISNA(VLOOKUP($C33,'FIS Apex Canada Classic'!$A$17:$I$93,9,FALSE))=TRUE,"0",VLOOKUP($C33,'FIS Apex Canada Classic'!$A$17:$I$93,9,FALSE))</f>
        <v>0</v>
      </c>
      <c r="G33" s="108" t="str">
        <f>IF(ISNA(VLOOKUP($C33,'CC Red Deer MO'!$A$17:$I$96,9,FALSE))=TRUE,"0",VLOOKUP($C33,'CC Red Deer MO'!$A$17:$I$96,9,FALSE))</f>
        <v>0</v>
      </c>
      <c r="H33" s="108" t="str">
        <f>IF(ISNA(VLOOKUP($C33,'CC Red Deer DM'!$A$17:$I$96,9,FALSE))=TRUE,"0",VLOOKUP($C33,'CC Red Deer DM'!$A$17:$I$96,9,FALSE))</f>
        <v>0</v>
      </c>
      <c r="I33" s="108" t="str">
        <f>IF(ISNA(VLOOKUP($C33,'TT BVSC -1'!$A$17:$I$100,9,FALSE))=TRUE,"0",VLOOKUP($C33,'TT BVSC -1'!$A$17:$I$100,9,FALSE))</f>
        <v>0</v>
      </c>
      <c r="J33" s="108" t="str">
        <f>IF(ISNA(VLOOKUP($C33,'TT BVSC -2'!$A$17:$I$100,9,FALSE))=TRUE,"0",VLOOKUP($C33,'TT BVSC -2'!$A$17:$I$100,9,FALSE))</f>
        <v>0</v>
      </c>
      <c r="K33" s="108" t="str">
        <f>IF(ISNA(VLOOKUP($C33,'NA VSC MO'!$A$17:$I$100,9,FALSE))=TRUE,"0",VLOOKUP($C33,'NA VSC MO'!$A$17:$I$100,9,FALSE))</f>
        <v>0</v>
      </c>
      <c r="L33" s="108" t="str">
        <f>IF(ISNA(VLOOKUP($C33,'NA Killington MO'!$A$17:$I$100,9,FALSE))=TRUE,"0",VLOOKUP($C33,'NA Killington MO'!$A$17:$I$100,9,FALSE))</f>
        <v>0</v>
      </c>
      <c r="M33" s="108" t="str">
        <f>IF(ISNA(VLOOKUP($C33,'NA Killington DM'!$A$17:$I$100,9,FALSE))=TRUE,"0",VLOOKUP($C33,'NA Killington DM'!$A$17:$I$100,9,FALSE))</f>
        <v>0</v>
      </c>
      <c r="N33" s="108" t="str">
        <f>IF(ISNA(VLOOKUP($C33,'TT CP -1'!$A$17:$I$100,9,FALSE))=TRUE,"0",VLOOKUP($C33,'TT CP -1'!$A$17:$I$100,9,FALSE))</f>
        <v>0</v>
      </c>
      <c r="O33" s="108" t="str">
        <f>IF(ISNA(VLOOKUP($C33,'TT CP -2'!$A$17:$I$100,9,FALSE))=TRUE,"0",VLOOKUP($C33,'TT CP -2'!$A$17:$I$100,9,FALSE))</f>
        <v>0</v>
      </c>
      <c r="P33" s="108">
        <f>IF(ISNA(VLOOKUP($C33,'FzFest CF'!$A$17:$I$100,9,FALSE))=TRUE,"0",VLOOKUP($C33,'FzFest CF'!$A$17:$I$100,9,FALSE))</f>
        <v>0</v>
      </c>
      <c r="Q33" s="108" t="str">
        <f>IF(ISNA(VLOOKUP($C33,'TT PROV MO'!$A$17:$I$100,9,FALSE))=TRUE,"0",VLOOKUP($C33,'TT PROV MO'!$A$17:$I$100,9,FALSE))</f>
        <v>0</v>
      </c>
      <c r="R33" s="108" t="str">
        <f>IF(ISNA(VLOOKUP($C33,'TT PROV DM'!$A$17:$I$87,9,FALSE))=TRUE,"0",VLOOKUP($C33,'TT PROV DM'!$A$17:$I$87,9,FALSE))</f>
        <v>0</v>
      </c>
      <c r="S33" s="108" t="str">
        <f>IF(ISNA(VLOOKUP($C33,'CC MSA MO'!$A$17:$I$87,9,FALSE))=TRUE,"0",VLOOKUP($C33,'CC MSA MO'!$A$17:$I$87,9,FALSE))</f>
        <v>0</v>
      </c>
      <c r="T33" s="108" t="str">
        <f>IF(ISNA(VLOOKUP($C33,'JrNats MO'!$A$17:$I$87,9,FALSE))=TRUE,"0",VLOOKUP($C33,'JrNats MO'!$A$17:$I$87,9,FALSE))</f>
        <v>0</v>
      </c>
      <c r="U33" s="108" t="str">
        <f>IF(ISNA(VLOOKUP($C33,'SrNats DM'!$A$17:$I$87,9,FALSE))=TRUE,"0",VLOOKUP($C33,'SrNats DM'!$A$17:$I$87,9,FALSE))</f>
        <v>0</v>
      </c>
      <c r="V33" s="108" t="str">
        <f>IF(ISNA(VLOOKUP($C33,'JrNats MO'!$A$17:$I$87,9,FALSE))=TRUE,"0",VLOOKUP($C33,'JrNats MO'!$A$17:$I$87,9,FALSE))</f>
        <v>0</v>
      </c>
    </row>
    <row r="34" spans="1:22" ht="18.75" customHeight="1" x14ac:dyDescent="0.15">
      <c r="A34" s="77" t="s">
        <v>112</v>
      </c>
      <c r="B34" s="77" t="s">
        <v>79</v>
      </c>
      <c r="C34" s="78" t="s">
        <v>111</v>
      </c>
      <c r="D34" s="69">
        <f>IF(ISNA(VLOOKUP($C34,'Ontario Rankings'!$C$6:$K$30,3,FALSE))=TRUE,"0",VLOOKUP($C34,'Ontario Rankings'!$C$6:$K$30,3,FALSE))</f>
        <v>23</v>
      </c>
      <c r="E34" s="108" t="str">
        <f>IF(ISNA(VLOOKUP($C34,'Apex Canada Classic'!$A$17:$I$95,9,FALSE))=TRUE,"0",VLOOKUP($C34,'Apex Canada Classic'!$A$17:$I$95,9,FALSE))</f>
        <v>0</v>
      </c>
      <c r="F34" s="108" t="str">
        <f>IF(ISNA(VLOOKUP($C34,'FIS Apex Canada Classic'!$A$17:$I$93,9,FALSE))=TRUE,"0",VLOOKUP($C34,'FIS Apex Canada Classic'!$A$17:$I$93,9,FALSE))</f>
        <v>0</v>
      </c>
      <c r="G34" s="108" t="str">
        <f>IF(ISNA(VLOOKUP($C34,'CC Red Deer MO'!$A$17:$I$96,9,FALSE))=TRUE,"0",VLOOKUP($C34,'CC Red Deer MO'!$A$17:$I$96,9,FALSE))</f>
        <v>0</v>
      </c>
      <c r="H34" s="108" t="str">
        <f>IF(ISNA(VLOOKUP($C34,'CC Red Deer DM'!$A$17:$I$96,9,FALSE))=TRUE,"0",VLOOKUP($C34,'CC Red Deer DM'!$A$17:$I$96,9,FALSE))</f>
        <v>0</v>
      </c>
      <c r="I34" s="108" t="str">
        <f>IF(ISNA(VLOOKUP($C34,'TT BVSC -1'!$A$17:$I$100,9,FALSE))=TRUE,"0",VLOOKUP($C34,'TT BVSC -1'!$A$17:$I$100,9,FALSE))</f>
        <v>0</v>
      </c>
      <c r="J34" s="108" t="str">
        <f>IF(ISNA(VLOOKUP($C34,'TT BVSC -2'!$A$17:$I$100,9,FALSE))=TRUE,"0",VLOOKUP($C34,'TT BVSC -2'!$A$17:$I$100,9,FALSE))</f>
        <v>0</v>
      </c>
      <c r="K34" s="108" t="str">
        <f>IF(ISNA(VLOOKUP($C34,'NA VSC MO'!$A$17:$I$100,9,FALSE))=TRUE,"0",VLOOKUP($C34,'NA VSC MO'!$A$17:$I$100,9,FALSE))</f>
        <v>0</v>
      </c>
      <c r="L34" s="108" t="str">
        <f>IF(ISNA(VLOOKUP($C34,'NA Killington MO'!$A$17:$I$100,9,FALSE))=TRUE,"0",VLOOKUP($C34,'NA Killington MO'!$A$17:$I$100,9,FALSE))</f>
        <v>0</v>
      </c>
      <c r="M34" s="108" t="str">
        <f>IF(ISNA(VLOOKUP($C34,'NA Killington DM'!$A$17:$I$100,9,FALSE))=TRUE,"0",VLOOKUP($C34,'NA Killington DM'!$A$17:$I$100,9,FALSE))</f>
        <v>0</v>
      </c>
      <c r="N34" s="108" t="str">
        <f>IF(ISNA(VLOOKUP($C34,'TT CP -1'!$A$17:$I$100,9,FALSE))=TRUE,"0",VLOOKUP($C34,'TT CP -1'!$A$17:$I$100,9,FALSE))</f>
        <v>0</v>
      </c>
      <c r="O34" s="108" t="str">
        <f>IF(ISNA(VLOOKUP($C34,'TT CP -2'!$A$17:$I$100,9,FALSE))=TRUE,"0",VLOOKUP($C34,'TT CP -2'!$A$17:$I$100,9,FALSE))</f>
        <v>0</v>
      </c>
      <c r="P34" s="108">
        <f>IF(ISNA(VLOOKUP($C34,'FzFest CF'!$A$17:$I$100,9,FALSE))=TRUE,"0",VLOOKUP($C34,'FzFest CF'!$A$17:$I$100,9,FALSE))</f>
        <v>0</v>
      </c>
      <c r="Q34" s="108" t="str">
        <f>IF(ISNA(VLOOKUP($C34,'TT PROV MO'!$A$17:$I$100,9,FALSE))=TRUE,"0",VLOOKUP($C34,'TT PROV MO'!$A$17:$I$100,9,FALSE))</f>
        <v>0</v>
      </c>
      <c r="R34" s="108" t="str">
        <f>IF(ISNA(VLOOKUP($C34,'TT PROV DM'!$A$17:$I$87,9,FALSE))=TRUE,"0",VLOOKUP($C34,'TT PROV DM'!$A$17:$I$87,9,FALSE))</f>
        <v>0</v>
      </c>
      <c r="S34" s="108" t="str">
        <f>IF(ISNA(VLOOKUP($C34,'CC MSA MO'!$A$17:$I$87,9,FALSE))=TRUE,"0",VLOOKUP($C34,'CC MSA MO'!$A$17:$I$87,9,FALSE))</f>
        <v>0</v>
      </c>
      <c r="T34" s="108" t="str">
        <f>IF(ISNA(VLOOKUP($C34,'JrNats MO'!$A$17:$I$87,9,FALSE))=TRUE,"0",VLOOKUP($C34,'JrNats MO'!$A$17:$I$87,9,FALSE))</f>
        <v>0</v>
      </c>
      <c r="U34" s="108" t="str">
        <f>IF(ISNA(VLOOKUP($C34,'SrNats DM'!$A$17:$I$87,9,FALSE))=TRUE,"0",VLOOKUP($C34,'SrNats DM'!$A$17:$I$87,9,FALSE))</f>
        <v>0</v>
      </c>
      <c r="V34" s="108" t="str">
        <f>IF(ISNA(VLOOKUP($C34,'JrNats MO'!$A$17:$I$87,9,FALSE))=TRUE,"0",VLOOKUP($C34,'JrNats MO'!$A$17:$I$87,9,FALSE))</f>
        <v>0</v>
      </c>
    </row>
    <row r="35" spans="1:22" ht="18.75" customHeight="1" x14ac:dyDescent="0.15">
      <c r="A35" s="77" t="s">
        <v>112</v>
      </c>
      <c r="B35" s="77" t="s">
        <v>79</v>
      </c>
      <c r="C35" s="78" t="s">
        <v>114</v>
      </c>
      <c r="D35" s="69">
        <f>IF(ISNA(VLOOKUP($C35,'Ontario Rankings'!$C$6:$K$30,3,FALSE))=TRUE,"0",VLOOKUP($C35,'Ontario Rankings'!$C$6:$K$30,3,FALSE))</f>
        <v>23</v>
      </c>
      <c r="E35" s="108" t="str">
        <f>IF(ISNA(VLOOKUP($C35,'Apex Canada Classic'!$A$17:$I$95,9,FALSE))=TRUE,"0",VLOOKUP($C35,'Apex Canada Classic'!$A$17:$I$95,9,FALSE))</f>
        <v>0</v>
      </c>
      <c r="F35" s="108" t="str">
        <f>IF(ISNA(VLOOKUP($C35,'FIS Apex Canada Classic'!$A$17:$I$93,9,FALSE))=TRUE,"0",VLOOKUP($C35,'FIS Apex Canada Classic'!$A$17:$I$93,9,FALSE))</f>
        <v>0</v>
      </c>
      <c r="G35" s="108" t="str">
        <f>IF(ISNA(VLOOKUP($C35,'CC Red Deer MO'!$A$17:$I$96,9,FALSE))=TRUE,"0",VLOOKUP($C35,'CC Red Deer MO'!$A$17:$I$96,9,FALSE))</f>
        <v>0</v>
      </c>
      <c r="H35" s="108" t="str">
        <f>IF(ISNA(VLOOKUP($C35,'CC Red Deer DM'!$A$17:$I$96,9,FALSE))=TRUE,"0",VLOOKUP($C35,'CC Red Deer DM'!$A$17:$I$96,9,FALSE))</f>
        <v>0</v>
      </c>
      <c r="I35" s="108" t="str">
        <f>IF(ISNA(VLOOKUP($C35,'TT BVSC -1'!$A$17:$I$100,9,FALSE))=TRUE,"0",VLOOKUP($C35,'TT BVSC -1'!$A$17:$I$100,9,FALSE))</f>
        <v>0</v>
      </c>
      <c r="J35" s="108" t="str">
        <f>IF(ISNA(VLOOKUP($C35,'TT BVSC -2'!$A$17:$I$100,9,FALSE))=TRUE,"0",VLOOKUP($C35,'TT BVSC -2'!$A$17:$I$100,9,FALSE))</f>
        <v>0</v>
      </c>
      <c r="K35" s="108" t="str">
        <f>IF(ISNA(VLOOKUP($C35,'NA VSC MO'!$A$17:$I$100,9,FALSE))=TRUE,"0",VLOOKUP($C35,'NA VSC MO'!$A$17:$I$100,9,FALSE))</f>
        <v>0</v>
      </c>
      <c r="L35" s="108" t="str">
        <f>IF(ISNA(VLOOKUP($C35,'NA Killington MO'!$A$17:$I$100,9,FALSE))=TRUE,"0",VLOOKUP($C35,'NA Killington MO'!$A$17:$I$100,9,FALSE))</f>
        <v>0</v>
      </c>
      <c r="M35" s="108" t="str">
        <f>IF(ISNA(VLOOKUP($C35,'NA Killington DM'!$A$17:$I$100,9,FALSE))=TRUE,"0",VLOOKUP($C35,'NA Killington DM'!$A$17:$I$100,9,FALSE))</f>
        <v>0</v>
      </c>
      <c r="N35" s="108" t="str">
        <f>IF(ISNA(VLOOKUP($C35,'TT CP -1'!$A$17:$I$100,9,FALSE))=TRUE,"0",VLOOKUP($C35,'TT CP -1'!$A$17:$I$100,9,FALSE))</f>
        <v>0</v>
      </c>
      <c r="O35" s="108" t="str">
        <f>IF(ISNA(VLOOKUP($C35,'TT CP -2'!$A$17:$I$100,9,FALSE))=TRUE,"0",VLOOKUP($C35,'TT CP -2'!$A$17:$I$100,9,FALSE))</f>
        <v>0</v>
      </c>
      <c r="P35" s="108">
        <f>IF(ISNA(VLOOKUP($C35,'FzFest CF'!$A$17:$I$100,9,FALSE))=TRUE,"0",VLOOKUP($C35,'FzFest CF'!$A$17:$I$100,9,FALSE))</f>
        <v>0</v>
      </c>
      <c r="Q35" s="108" t="str">
        <f>IF(ISNA(VLOOKUP($C35,'TT PROV MO'!$A$17:$I$100,9,FALSE))=TRUE,"0",VLOOKUP($C35,'TT PROV MO'!$A$17:$I$100,9,FALSE))</f>
        <v>0</v>
      </c>
      <c r="R35" s="108" t="str">
        <f>IF(ISNA(VLOOKUP($C35,'TT PROV DM'!$A$17:$I$87,9,FALSE))=TRUE,"0",VLOOKUP($C35,'TT PROV DM'!$A$17:$I$87,9,FALSE))</f>
        <v>0</v>
      </c>
      <c r="S35" s="108" t="str">
        <f>IF(ISNA(VLOOKUP($C35,'CC MSA MO'!$A$17:$I$87,9,FALSE))=TRUE,"0",VLOOKUP($C35,'CC MSA MO'!$A$17:$I$87,9,FALSE))</f>
        <v>0</v>
      </c>
      <c r="T35" s="108" t="str">
        <f>IF(ISNA(VLOOKUP($C35,'JrNats MO'!$A$17:$I$87,9,FALSE))=TRUE,"0",VLOOKUP($C35,'JrNats MO'!$A$17:$I$87,9,FALSE))</f>
        <v>0</v>
      </c>
      <c r="U35" s="108" t="str">
        <f>IF(ISNA(VLOOKUP($C35,'SrNats DM'!$A$17:$I$87,9,FALSE))=TRUE,"0",VLOOKUP($C35,'SrNats DM'!$A$17:$I$87,9,FALSE))</f>
        <v>0</v>
      </c>
      <c r="V35" s="108" t="str">
        <f>IF(ISNA(VLOOKUP($C35,'JrNats MO'!$A$17:$I$87,9,FALSE))=TRUE,"0",VLOOKUP($C35,'JrNats MO'!$A$17:$I$87,9,FALSE))</f>
        <v>0</v>
      </c>
    </row>
  </sheetData>
  <sortState xmlns:xlrd2="http://schemas.microsoft.com/office/spreadsheetml/2017/richdata2" ref="A12:H14">
    <sortCondition ref="D12:D14"/>
  </sortState>
  <phoneticPr fontId="1" type="noConversion"/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704D-73A3-3E49-ACB1-EDD208F31998}">
  <dimension ref="A1:I21"/>
  <sheetViews>
    <sheetView workbookViewId="0">
      <selection activeCell="W34" sqref="W34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8" customWidth="1"/>
    <col min="4" max="4" width="8.6640625" customWidth="1"/>
    <col min="5" max="5" width="8.6640625" style="93" customWidth="1"/>
    <col min="6" max="8" width="8.6640625" customWidth="1"/>
    <col min="9" max="9" width="9.1640625" customWidth="1"/>
  </cols>
  <sheetData>
    <row r="1" spans="1:9" x14ac:dyDescent="0.15">
      <c r="A1" s="137"/>
      <c r="B1" s="134"/>
      <c r="C1" s="134"/>
      <c r="D1" s="134"/>
      <c r="E1" s="86"/>
      <c r="F1" s="134"/>
      <c r="G1" s="134"/>
      <c r="H1" s="134"/>
      <c r="I1" s="43"/>
    </row>
    <row r="2" spans="1:9" x14ac:dyDescent="0.15">
      <c r="A2" s="137"/>
      <c r="B2" s="139" t="s">
        <v>39</v>
      </c>
      <c r="C2" s="139"/>
      <c r="D2" s="139"/>
      <c r="E2" s="139"/>
      <c r="F2" s="139"/>
      <c r="G2" s="134"/>
      <c r="H2" s="134"/>
      <c r="I2" s="43"/>
    </row>
    <row r="3" spans="1:9" x14ac:dyDescent="0.15">
      <c r="A3" s="137"/>
      <c r="B3" s="134"/>
      <c r="C3" s="134"/>
      <c r="D3" s="134"/>
      <c r="E3" s="86"/>
      <c r="F3" s="134"/>
      <c r="G3" s="134"/>
      <c r="H3" s="134"/>
      <c r="I3" s="43"/>
    </row>
    <row r="4" spans="1:9" x14ac:dyDescent="0.15">
      <c r="A4" s="137"/>
      <c r="B4" s="139" t="s">
        <v>34</v>
      </c>
      <c r="C4" s="139"/>
      <c r="D4" s="139"/>
      <c r="E4" s="139"/>
      <c r="F4" s="139"/>
      <c r="G4" s="134"/>
      <c r="H4" s="134"/>
      <c r="I4" s="43"/>
    </row>
    <row r="5" spans="1:9" x14ac:dyDescent="0.15">
      <c r="A5" s="137"/>
      <c r="B5" s="134"/>
      <c r="C5" s="134"/>
      <c r="D5" s="134"/>
      <c r="E5" s="86"/>
      <c r="F5" s="134"/>
      <c r="G5" s="134"/>
      <c r="H5" s="134"/>
      <c r="I5" s="43"/>
    </row>
    <row r="6" spans="1:9" x14ac:dyDescent="0.15">
      <c r="A6" s="137"/>
      <c r="B6" s="138"/>
      <c r="C6" s="138"/>
      <c r="D6" s="134"/>
      <c r="E6" s="86"/>
      <c r="F6" s="134"/>
      <c r="G6" s="134"/>
      <c r="H6" s="134"/>
      <c r="I6" s="43"/>
    </row>
    <row r="7" spans="1:9" x14ac:dyDescent="0.15">
      <c r="A7" s="137"/>
      <c r="B7" s="134"/>
      <c r="C7" s="134"/>
      <c r="D7" s="134"/>
      <c r="E7" s="86"/>
      <c r="F7" s="134"/>
      <c r="G7" s="134"/>
      <c r="H7" s="134"/>
      <c r="I7" s="43"/>
    </row>
    <row r="8" spans="1:9" x14ac:dyDescent="0.15">
      <c r="A8" s="44" t="s">
        <v>11</v>
      </c>
      <c r="B8" s="45" t="s">
        <v>122</v>
      </c>
      <c r="C8" s="45"/>
      <c r="D8" s="45"/>
      <c r="E8" s="87"/>
      <c r="F8" s="133"/>
      <c r="G8" s="133"/>
      <c r="H8" s="133"/>
      <c r="I8" s="43"/>
    </row>
    <row r="9" spans="1:9" x14ac:dyDescent="0.15">
      <c r="A9" s="44" t="s">
        <v>0</v>
      </c>
      <c r="B9" s="45" t="s">
        <v>123</v>
      </c>
      <c r="C9" s="45"/>
      <c r="D9" s="45"/>
      <c r="E9" s="87"/>
      <c r="F9" s="133"/>
      <c r="G9" s="133"/>
      <c r="H9" s="133"/>
      <c r="I9" s="43"/>
    </row>
    <row r="10" spans="1:9" x14ac:dyDescent="0.15">
      <c r="A10" s="44" t="s">
        <v>13</v>
      </c>
      <c r="B10" s="140">
        <v>43185</v>
      </c>
      <c r="C10" s="140"/>
      <c r="D10" s="46"/>
      <c r="E10" s="88"/>
      <c r="F10" s="47"/>
      <c r="G10" s="47"/>
      <c r="H10" s="47"/>
      <c r="I10" s="43"/>
    </row>
    <row r="11" spans="1:9" x14ac:dyDescent="0.15">
      <c r="A11" s="44" t="s">
        <v>33</v>
      </c>
      <c r="B11" s="45" t="s">
        <v>57</v>
      </c>
      <c r="C11" s="46"/>
      <c r="D11" s="134"/>
      <c r="E11" s="86"/>
      <c r="F11" s="134"/>
      <c r="G11" s="134"/>
      <c r="H11" s="134"/>
      <c r="I11" s="43"/>
    </row>
    <row r="12" spans="1:9" x14ac:dyDescent="0.15">
      <c r="A12" s="44" t="s">
        <v>16</v>
      </c>
      <c r="B12" s="133" t="s">
        <v>49</v>
      </c>
      <c r="C12" s="134"/>
      <c r="D12" s="134"/>
      <c r="E12" s="86"/>
      <c r="F12" s="134"/>
      <c r="G12" s="134"/>
      <c r="H12" s="134"/>
      <c r="I12" s="43"/>
    </row>
    <row r="13" spans="1:9" x14ac:dyDescent="0.15">
      <c r="A13" s="133" t="s">
        <v>12</v>
      </c>
      <c r="B13" s="48" t="s">
        <v>2</v>
      </c>
      <c r="C13" s="49"/>
      <c r="D13" s="50" t="s">
        <v>17</v>
      </c>
      <c r="E13" s="89"/>
      <c r="F13" s="50" t="s">
        <v>1</v>
      </c>
      <c r="G13" s="49"/>
      <c r="H13" s="51"/>
      <c r="I13" s="52" t="s">
        <v>24</v>
      </c>
    </row>
    <row r="14" spans="1:9" x14ac:dyDescent="0.15">
      <c r="A14" s="133" t="s">
        <v>15</v>
      </c>
      <c r="B14" s="53">
        <v>1.25</v>
      </c>
      <c r="C14" s="54"/>
      <c r="D14" s="55">
        <v>0</v>
      </c>
      <c r="E14" s="90"/>
      <c r="F14" s="101">
        <v>1.2749999999999999</v>
      </c>
      <c r="G14" s="54"/>
      <c r="H14" s="56" t="s">
        <v>18</v>
      </c>
      <c r="I14" s="57" t="s">
        <v>25</v>
      </c>
    </row>
    <row r="15" spans="1:9" x14ac:dyDescent="0.15">
      <c r="A15" s="133" t="s">
        <v>14</v>
      </c>
      <c r="B15" s="58">
        <v>69.86</v>
      </c>
      <c r="C15" s="59"/>
      <c r="D15" s="60">
        <v>1</v>
      </c>
      <c r="E15" s="91"/>
      <c r="F15" s="60">
        <v>30</v>
      </c>
      <c r="G15" s="59"/>
      <c r="H15" s="56" t="s">
        <v>19</v>
      </c>
      <c r="I15" s="57" t="s">
        <v>26</v>
      </c>
    </row>
    <row r="16" spans="1:9" x14ac:dyDescent="0.15">
      <c r="A16" s="133"/>
      <c r="B16" s="61" t="s">
        <v>5</v>
      </c>
      <c r="C16" s="62" t="s">
        <v>4</v>
      </c>
      <c r="D16" s="62" t="s">
        <v>5</v>
      </c>
      <c r="E16" s="92" t="s">
        <v>4</v>
      </c>
      <c r="F16" s="62" t="s">
        <v>5</v>
      </c>
      <c r="G16" s="62" t="s">
        <v>4</v>
      </c>
      <c r="H16" s="63" t="s">
        <v>4</v>
      </c>
      <c r="I16" s="64">
        <v>34</v>
      </c>
    </row>
    <row r="17" spans="1:9" x14ac:dyDescent="0.15">
      <c r="A17" s="77" t="s">
        <v>50</v>
      </c>
      <c r="B17" s="81" t="s">
        <v>125</v>
      </c>
      <c r="C17" s="82"/>
      <c r="D17" s="81"/>
      <c r="E17" s="82">
        <f t="shared" ref="E17:G18" si="0">D17/D$15*1000*D$14</f>
        <v>0</v>
      </c>
      <c r="F17" s="81"/>
      <c r="G17" s="82">
        <f t="shared" si="0"/>
        <v>0</v>
      </c>
      <c r="H17" s="85">
        <f>LARGE((C17,E17,G17),1)</f>
        <v>0</v>
      </c>
      <c r="I17" s="76" t="s">
        <v>125</v>
      </c>
    </row>
    <row r="18" spans="1:9" x14ac:dyDescent="0.15">
      <c r="A18" s="77" t="s">
        <v>51</v>
      </c>
      <c r="B18" s="81">
        <v>27.07</v>
      </c>
      <c r="C18" s="82">
        <f>B18/B$15*1000*B$14</f>
        <v>484.36158030346405</v>
      </c>
      <c r="D18" s="81"/>
      <c r="E18" s="82">
        <f t="shared" si="0"/>
        <v>0</v>
      </c>
      <c r="F18" s="81">
        <v>12.48</v>
      </c>
      <c r="G18" s="82">
        <f t="shared" si="0"/>
        <v>530.40000000000009</v>
      </c>
      <c r="H18" s="85">
        <f>LARGE((C18,E18,G18),1)</f>
        <v>530.40000000000009</v>
      </c>
      <c r="I18" s="76">
        <v>19</v>
      </c>
    </row>
    <row r="19" spans="1:9" x14ac:dyDescent="0.15">
      <c r="C19"/>
    </row>
    <row r="20" spans="1:9" x14ac:dyDescent="0.15">
      <c r="C20"/>
    </row>
    <row r="21" spans="1:9" x14ac:dyDescent="0.15">
      <c r="C21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0E79-22EF-0748-910D-019229E8CFA9}">
  <dimension ref="A1:J30"/>
  <sheetViews>
    <sheetView topLeftCell="A2" workbookViewId="0">
      <selection activeCell="J24" sqref="J24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8" customWidth="1"/>
    <col min="4" max="4" width="8.6640625" customWidth="1"/>
    <col min="5" max="5" width="8.6640625" style="93" customWidth="1"/>
    <col min="6" max="8" width="8.6640625" customWidth="1"/>
    <col min="9" max="9" width="9.1640625" customWidth="1"/>
  </cols>
  <sheetData>
    <row r="1" spans="1:9" x14ac:dyDescent="0.15">
      <c r="A1" s="137"/>
      <c r="B1" s="127"/>
      <c r="C1" s="127"/>
      <c r="D1" s="127"/>
      <c r="E1" s="86"/>
      <c r="F1" s="127"/>
      <c r="G1" s="127"/>
      <c r="H1" s="127"/>
      <c r="I1" s="43"/>
    </row>
    <row r="2" spans="1:9" x14ac:dyDescent="0.15">
      <c r="A2" s="137"/>
      <c r="B2" s="139" t="s">
        <v>39</v>
      </c>
      <c r="C2" s="139"/>
      <c r="D2" s="139"/>
      <c r="E2" s="139"/>
      <c r="F2" s="139"/>
      <c r="G2" s="127"/>
      <c r="H2" s="127"/>
      <c r="I2" s="43"/>
    </row>
    <row r="3" spans="1:9" x14ac:dyDescent="0.15">
      <c r="A3" s="137"/>
      <c r="B3" s="127"/>
      <c r="C3" s="127"/>
      <c r="D3" s="127"/>
      <c r="E3" s="86"/>
      <c r="F3" s="127"/>
      <c r="G3" s="127"/>
      <c r="H3" s="127"/>
      <c r="I3" s="43"/>
    </row>
    <row r="4" spans="1:9" x14ac:dyDescent="0.15">
      <c r="A4" s="137"/>
      <c r="B4" s="139" t="s">
        <v>34</v>
      </c>
      <c r="C4" s="139"/>
      <c r="D4" s="139"/>
      <c r="E4" s="139"/>
      <c r="F4" s="139"/>
      <c r="G4" s="127"/>
      <c r="H4" s="127"/>
      <c r="I4" s="43"/>
    </row>
    <row r="5" spans="1:9" x14ac:dyDescent="0.15">
      <c r="A5" s="137"/>
      <c r="B5" s="127"/>
      <c r="C5" s="127"/>
      <c r="D5" s="127"/>
      <c r="E5" s="86"/>
      <c r="F5" s="127"/>
      <c r="G5" s="127"/>
      <c r="H5" s="127"/>
      <c r="I5" s="43"/>
    </row>
    <row r="6" spans="1:9" x14ac:dyDescent="0.15">
      <c r="A6" s="137"/>
      <c r="B6" s="138"/>
      <c r="C6" s="138"/>
      <c r="D6" s="127"/>
      <c r="E6" s="86"/>
      <c r="F6" s="127"/>
      <c r="G6" s="127"/>
      <c r="H6" s="127"/>
      <c r="I6" s="43"/>
    </row>
    <row r="7" spans="1:9" x14ac:dyDescent="0.15">
      <c r="A7" s="137"/>
      <c r="B7" s="127"/>
      <c r="C7" s="127"/>
      <c r="D7" s="127"/>
      <c r="E7" s="86"/>
      <c r="F7" s="127"/>
      <c r="G7" s="127"/>
      <c r="H7" s="127"/>
      <c r="I7" s="43"/>
    </row>
    <row r="8" spans="1:9" x14ac:dyDescent="0.15">
      <c r="A8" s="44" t="s">
        <v>11</v>
      </c>
      <c r="B8" s="45" t="s">
        <v>120</v>
      </c>
      <c r="C8" s="45"/>
      <c r="D8" s="45"/>
      <c r="E8" s="87"/>
      <c r="F8" s="126"/>
      <c r="G8" s="126"/>
      <c r="H8" s="126"/>
      <c r="I8" s="43"/>
    </row>
    <row r="9" spans="1:9" x14ac:dyDescent="0.15">
      <c r="A9" s="44" t="s">
        <v>0</v>
      </c>
      <c r="B9" s="45" t="s">
        <v>121</v>
      </c>
      <c r="C9" s="45"/>
      <c r="D9" s="45"/>
      <c r="E9" s="87"/>
      <c r="F9" s="126"/>
      <c r="G9" s="126"/>
      <c r="H9" s="126"/>
      <c r="I9" s="43"/>
    </row>
    <row r="10" spans="1:9" x14ac:dyDescent="0.15">
      <c r="A10" s="44" t="s">
        <v>13</v>
      </c>
      <c r="B10" s="140">
        <v>43191</v>
      </c>
      <c r="C10" s="140"/>
      <c r="D10" s="46"/>
      <c r="E10" s="88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127"/>
      <c r="E11" s="86"/>
      <c r="F11" s="127"/>
      <c r="G11" s="127"/>
      <c r="H11" s="127"/>
      <c r="I11" s="43"/>
    </row>
    <row r="12" spans="1:9" x14ac:dyDescent="0.15">
      <c r="A12" s="44" t="s">
        <v>16</v>
      </c>
      <c r="B12" s="126" t="s">
        <v>49</v>
      </c>
      <c r="C12" s="127"/>
      <c r="D12" s="127"/>
      <c r="E12" s="86"/>
      <c r="F12" s="127"/>
      <c r="G12" s="127"/>
      <c r="H12" s="127"/>
      <c r="I12" s="43"/>
    </row>
    <row r="13" spans="1:9" x14ac:dyDescent="0.15">
      <c r="A13" s="126" t="s">
        <v>12</v>
      </c>
      <c r="B13" s="48" t="s">
        <v>2</v>
      </c>
      <c r="C13" s="49"/>
      <c r="D13" s="50" t="s">
        <v>17</v>
      </c>
      <c r="E13" s="89"/>
      <c r="F13" s="50" t="s">
        <v>1</v>
      </c>
      <c r="G13" s="49"/>
      <c r="H13" s="51"/>
      <c r="I13" s="52" t="s">
        <v>24</v>
      </c>
    </row>
    <row r="14" spans="1:9" x14ac:dyDescent="0.15">
      <c r="A14" s="126" t="s">
        <v>15</v>
      </c>
      <c r="B14" s="53"/>
      <c r="C14" s="54"/>
      <c r="D14" s="55">
        <v>0</v>
      </c>
      <c r="E14" s="90"/>
      <c r="F14" s="55">
        <v>0.75</v>
      </c>
      <c r="G14" s="54"/>
      <c r="H14" s="56" t="s">
        <v>18</v>
      </c>
      <c r="I14" s="57" t="s">
        <v>25</v>
      </c>
    </row>
    <row r="15" spans="1:9" x14ac:dyDescent="0.15">
      <c r="A15" s="126" t="s">
        <v>14</v>
      </c>
      <c r="B15" s="58">
        <v>1</v>
      </c>
      <c r="C15" s="59"/>
      <c r="D15" s="60">
        <v>1</v>
      </c>
      <c r="E15" s="91"/>
      <c r="F15" s="60">
        <v>73.41</v>
      </c>
      <c r="G15" s="59"/>
      <c r="H15" s="56" t="s">
        <v>19</v>
      </c>
      <c r="I15" s="57" t="s">
        <v>26</v>
      </c>
    </row>
    <row r="16" spans="1:9" x14ac:dyDescent="0.15">
      <c r="A16" s="126"/>
      <c r="B16" s="61" t="s">
        <v>5</v>
      </c>
      <c r="C16" s="62" t="s">
        <v>4</v>
      </c>
      <c r="D16" s="62" t="s">
        <v>5</v>
      </c>
      <c r="E16" s="92" t="s">
        <v>4</v>
      </c>
      <c r="F16" s="62" t="s">
        <v>5</v>
      </c>
      <c r="G16" s="62" t="s">
        <v>4</v>
      </c>
      <c r="H16" s="63" t="s">
        <v>4</v>
      </c>
      <c r="I16" s="64">
        <v>0</v>
      </c>
    </row>
    <row r="17" spans="1:10" x14ac:dyDescent="0.15">
      <c r="A17" s="77" t="s">
        <v>50</v>
      </c>
      <c r="B17" s="81"/>
      <c r="C17" s="82">
        <f t="shared" ref="C17:C25" si="0">B17/B$15*1000*B$14</f>
        <v>0</v>
      </c>
      <c r="D17" s="81"/>
      <c r="E17" s="82">
        <f t="shared" ref="E17:E23" si="1">D17/D$15*1000*D$14</f>
        <v>0</v>
      </c>
      <c r="F17" s="119">
        <v>59.18</v>
      </c>
      <c r="G17" s="82">
        <f t="shared" ref="G17:G23" si="2">F17/F$15*1000*F$14</f>
        <v>604.61789946873716</v>
      </c>
      <c r="H17" s="85">
        <f>LARGE((C17,E17,G17),1)</f>
        <v>604.61789946873716</v>
      </c>
      <c r="I17" s="76"/>
    </row>
    <row r="18" spans="1:10" x14ac:dyDescent="0.15">
      <c r="A18" s="77" t="s">
        <v>51</v>
      </c>
      <c r="B18" s="81"/>
      <c r="C18" s="82">
        <f t="shared" si="0"/>
        <v>0</v>
      </c>
      <c r="D18" s="81"/>
      <c r="E18" s="82">
        <f t="shared" si="1"/>
        <v>0</v>
      </c>
      <c r="F18" s="119">
        <v>47.13</v>
      </c>
      <c r="G18" s="82">
        <f t="shared" si="2"/>
        <v>481.50796894156116</v>
      </c>
      <c r="H18" s="85">
        <f>LARGE((C18,E18,G18),1)</f>
        <v>481.50796894156116</v>
      </c>
      <c r="I18" s="76"/>
    </row>
    <row r="19" spans="1:10" x14ac:dyDescent="0.15">
      <c r="A19" s="78" t="s">
        <v>66</v>
      </c>
      <c r="B19" s="81"/>
      <c r="C19" s="82">
        <f t="shared" si="0"/>
        <v>0</v>
      </c>
      <c r="D19" s="81"/>
      <c r="E19" s="82">
        <f t="shared" si="1"/>
        <v>0</v>
      </c>
      <c r="F19" s="119">
        <v>41.69</v>
      </c>
      <c r="G19" s="82">
        <f t="shared" si="2"/>
        <v>425.92970984879446</v>
      </c>
      <c r="H19" s="85">
        <f>LARGE((C19,E19,G19),1)</f>
        <v>425.92970984879446</v>
      </c>
      <c r="I19" s="76"/>
    </row>
    <row r="20" spans="1:10" x14ac:dyDescent="0.15">
      <c r="A20" s="77" t="s">
        <v>53</v>
      </c>
      <c r="B20" s="81"/>
      <c r="C20" s="82">
        <f t="shared" si="0"/>
        <v>0</v>
      </c>
      <c r="D20" s="81"/>
      <c r="E20" s="82">
        <f t="shared" si="1"/>
        <v>0</v>
      </c>
      <c r="F20" s="119">
        <v>40.380000000000003</v>
      </c>
      <c r="G20" s="82">
        <f t="shared" si="2"/>
        <v>412.54597466285253</v>
      </c>
      <c r="H20" s="85">
        <f>LARGE((C20,E20,G20),1)</f>
        <v>412.54597466285253</v>
      </c>
      <c r="I20" s="76"/>
    </row>
    <row r="21" spans="1:10" x14ac:dyDescent="0.15">
      <c r="A21" s="77" t="s">
        <v>52</v>
      </c>
      <c r="B21" s="81"/>
      <c r="C21" s="82">
        <f t="shared" si="0"/>
        <v>0</v>
      </c>
      <c r="D21" s="81"/>
      <c r="E21" s="82">
        <f t="shared" si="1"/>
        <v>0</v>
      </c>
      <c r="F21" s="119">
        <v>30.18</v>
      </c>
      <c r="G21" s="82">
        <f t="shared" si="2"/>
        <v>308.336738863915</v>
      </c>
      <c r="H21" s="85">
        <f>LARGE((C21,E21,G21),1)</f>
        <v>308.336738863915</v>
      </c>
      <c r="I21" s="76"/>
    </row>
    <row r="22" spans="1:10" x14ac:dyDescent="0.15">
      <c r="A22" s="78" t="s">
        <v>67</v>
      </c>
      <c r="B22" s="81"/>
      <c r="C22" s="82">
        <f t="shared" si="0"/>
        <v>0</v>
      </c>
      <c r="D22" s="81"/>
      <c r="E22" s="82">
        <f t="shared" si="1"/>
        <v>0</v>
      </c>
      <c r="F22" s="119">
        <v>10.62</v>
      </c>
      <c r="G22" s="82">
        <f t="shared" si="2"/>
        <v>108.50020433183488</v>
      </c>
      <c r="H22" s="85">
        <f>LARGE((C22,E22,G22),1)</f>
        <v>108.50020433183488</v>
      </c>
      <c r="I22" s="76"/>
      <c r="J22" s="96"/>
    </row>
    <row r="23" spans="1:10" x14ac:dyDescent="0.15">
      <c r="A23" s="78" t="s">
        <v>65</v>
      </c>
      <c r="B23" s="81"/>
      <c r="C23" s="82">
        <f t="shared" si="0"/>
        <v>0</v>
      </c>
      <c r="D23" s="81"/>
      <c r="E23" s="82">
        <f t="shared" si="1"/>
        <v>0</v>
      </c>
      <c r="F23" s="81"/>
      <c r="G23" s="82">
        <f t="shared" si="2"/>
        <v>0</v>
      </c>
      <c r="H23" s="85">
        <f>LARGE((C23,E23,G23),1)</f>
        <v>0</v>
      </c>
      <c r="I23" s="76"/>
    </row>
    <row r="24" spans="1:10" x14ac:dyDescent="0.15">
      <c r="A24" s="77"/>
      <c r="B24" s="81"/>
      <c r="C24" s="82">
        <f t="shared" si="0"/>
        <v>0</v>
      </c>
      <c r="D24" s="81"/>
      <c r="E24" s="82">
        <f t="shared" ref="E24:E26" si="3">D24/D$15*1000*D$14</f>
        <v>0</v>
      </c>
      <c r="F24" s="81"/>
      <c r="G24" s="82">
        <f t="shared" ref="G24:G26" si="4">F24/F$15*1000*F$14</f>
        <v>0</v>
      </c>
      <c r="H24" s="85">
        <f>LARGE((C24,E24,G24),1)</f>
        <v>0</v>
      </c>
      <c r="I24" s="76"/>
    </row>
    <row r="25" spans="1:10" x14ac:dyDescent="0.15">
      <c r="A25" s="78"/>
      <c r="B25" s="81"/>
      <c r="C25" s="82">
        <f t="shared" si="0"/>
        <v>0</v>
      </c>
      <c r="D25" s="81"/>
      <c r="E25" s="82">
        <f t="shared" si="3"/>
        <v>0</v>
      </c>
      <c r="F25" s="81"/>
      <c r="G25" s="82">
        <f t="shared" si="4"/>
        <v>0</v>
      </c>
      <c r="H25" s="85">
        <f>LARGE((C25,E25,G25),1)</f>
        <v>0</v>
      </c>
      <c r="I25" s="76"/>
    </row>
    <row r="26" spans="1:10" x14ac:dyDescent="0.15">
      <c r="A26" s="78"/>
      <c r="B26" s="81"/>
      <c r="C26" s="82">
        <f t="shared" ref="C26" si="5">B26/B$15*1000*B$14</f>
        <v>0</v>
      </c>
      <c r="D26" s="81"/>
      <c r="E26" s="82">
        <f t="shared" si="3"/>
        <v>0</v>
      </c>
      <c r="F26" s="81"/>
      <c r="G26" s="82">
        <f t="shared" si="4"/>
        <v>0</v>
      </c>
      <c r="H26" s="85">
        <f>LARGE((C26,E26,G26),1)</f>
        <v>0</v>
      </c>
      <c r="I26" s="76"/>
    </row>
    <row r="27" spans="1:10" x14ac:dyDescent="0.15">
      <c r="C27"/>
    </row>
    <row r="28" spans="1:10" x14ac:dyDescent="0.15">
      <c r="C28"/>
    </row>
    <row r="29" spans="1:10" x14ac:dyDescent="0.15">
      <c r="C29"/>
    </row>
    <row r="30" spans="1:10" x14ac:dyDescent="0.15">
      <c r="C30"/>
    </row>
  </sheetData>
  <sortState xmlns:xlrd2="http://schemas.microsoft.com/office/spreadsheetml/2017/richdata2" ref="A17:J23">
    <sortCondition descending="1" ref="F17:F23"/>
  </sortState>
  <mergeCells count="5">
    <mergeCell ref="A1:A7"/>
    <mergeCell ref="B2:F2"/>
    <mergeCell ref="B4:F4"/>
    <mergeCell ref="B6:C6"/>
    <mergeCell ref="B10:C10"/>
  </mergeCells>
  <conditionalFormatting sqref="A20">
    <cfRule type="duplicateValues" dxfId="3" priority="4"/>
  </conditionalFormatting>
  <conditionalFormatting sqref="A23">
    <cfRule type="duplicateValues" dxfId="2" priority="3"/>
  </conditionalFormatting>
  <conditionalFormatting sqref="A24">
    <cfRule type="duplicateValues" dxfId="1" priority="2"/>
  </conditionalFormatting>
  <conditionalFormatting sqref="A25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34A01-3258-3349-856C-28069E62BAFA}">
  <dimension ref="A1:U12"/>
  <sheetViews>
    <sheetView showGridLines="0" zoomScale="110" zoomScaleNormal="110" workbookViewId="0">
      <selection activeCell="A13" sqref="A13"/>
    </sheetView>
  </sheetViews>
  <sheetFormatPr baseColWidth="10" defaultColWidth="17.6640625" defaultRowHeight="20" customHeight="1" x14ac:dyDescent="0.15"/>
  <cols>
    <col min="1" max="1" width="21.83203125" customWidth="1"/>
    <col min="2" max="2" width="10.6640625" customWidth="1"/>
    <col min="3" max="3" width="21.33203125" customWidth="1"/>
    <col min="4" max="4" width="0.83203125" hidden="1" customWidth="1"/>
    <col min="5" max="5" width="5.16406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21" width="5.1640625" customWidth="1"/>
  </cols>
  <sheetData>
    <row r="1" spans="1:21" ht="33.75" customHeight="1" x14ac:dyDescent="0.15">
      <c r="A1" s="1" t="s">
        <v>48</v>
      </c>
      <c r="B1" s="1"/>
      <c r="C1" s="1"/>
      <c r="D1" s="1"/>
      <c r="E1" s="1"/>
      <c r="F1" s="22" t="s">
        <v>38</v>
      </c>
      <c r="G1" s="1"/>
      <c r="H1" s="1"/>
      <c r="I1" s="1"/>
      <c r="J1" s="1"/>
      <c r="K1" s="1"/>
      <c r="L1" s="19">
        <v>2021</v>
      </c>
      <c r="M1" s="19">
        <v>2021</v>
      </c>
      <c r="N1" s="19">
        <v>2022</v>
      </c>
      <c r="O1" s="19">
        <v>2022</v>
      </c>
      <c r="P1" s="19">
        <v>2022</v>
      </c>
      <c r="Q1" s="19">
        <v>2022</v>
      </c>
      <c r="R1" s="19">
        <v>2022</v>
      </c>
      <c r="S1" s="19">
        <v>2022</v>
      </c>
      <c r="T1" s="19">
        <v>2022</v>
      </c>
      <c r="U1" s="19"/>
    </row>
    <row r="2" spans="1:21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72" t="s">
        <v>46</v>
      </c>
      <c r="M2" s="72" t="s">
        <v>47</v>
      </c>
      <c r="N2" s="72" t="s">
        <v>58</v>
      </c>
      <c r="O2" s="72" t="s">
        <v>102</v>
      </c>
      <c r="P2" s="72" t="s">
        <v>102</v>
      </c>
      <c r="Q2" s="72" t="s">
        <v>102</v>
      </c>
      <c r="R2" s="72" t="s">
        <v>58</v>
      </c>
      <c r="S2" s="72" t="s">
        <v>122</v>
      </c>
      <c r="T2" s="72" t="s">
        <v>120</v>
      </c>
      <c r="U2" s="72"/>
    </row>
    <row r="3" spans="1:21" ht="36" customHeight="1" x14ac:dyDescent="0.15">
      <c r="A3" s="23" t="s">
        <v>35</v>
      </c>
      <c r="B3" s="24" t="s">
        <v>40</v>
      </c>
      <c r="C3" s="24"/>
      <c r="D3" s="25"/>
      <c r="E3" s="26"/>
      <c r="F3" s="135" t="s">
        <v>60</v>
      </c>
      <c r="G3" s="135"/>
      <c r="H3" s="135"/>
      <c r="I3" s="135"/>
      <c r="J3" s="136"/>
      <c r="K3" s="3" t="s">
        <v>30</v>
      </c>
      <c r="L3" s="72" t="s">
        <v>44</v>
      </c>
      <c r="M3" s="72" t="s">
        <v>44</v>
      </c>
      <c r="N3" s="72" t="s">
        <v>59</v>
      </c>
      <c r="O3" s="72" t="s">
        <v>104</v>
      </c>
      <c r="P3" s="72" t="s">
        <v>101</v>
      </c>
      <c r="Q3" s="72" t="s">
        <v>101</v>
      </c>
      <c r="R3" s="72" t="s">
        <v>117</v>
      </c>
      <c r="S3" s="72" t="s">
        <v>124</v>
      </c>
      <c r="T3" s="72" t="s">
        <v>121</v>
      </c>
      <c r="U3" s="72"/>
    </row>
    <row r="4" spans="1:21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73">
        <v>43086</v>
      </c>
      <c r="M4" s="73">
        <v>43087</v>
      </c>
      <c r="N4" s="73">
        <v>43114</v>
      </c>
      <c r="O4" s="73">
        <v>43135</v>
      </c>
      <c r="P4" s="73">
        <v>43140</v>
      </c>
      <c r="Q4" s="73">
        <v>43141</v>
      </c>
      <c r="R4" s="73">
        <v>43177</v>
      </c>
      <c r="S4" s="73">
        <v>43186</v>
      </c>
      <c r="T4" s="73">
        <v>43191</v>
      </c>
      <c r="U4" s="73"/>
    </row>
    <row r="5" spans="1:21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73" t="s">
        <v>42</v>
      </c>
      <c r="M5" s="73" t="s">
        <v>42</v>
      </c>
      <c r="N5" s="73" t="s">
        <v>42</v>
      </c>
      <c r="O5" s="73" t="s">
        <v>42</v>
      </c>
      <c r="P5" s="73" t="s">
        <v>42</v>
      </c>
      <c r="Q5" s="73" t="s">
        <v>57</v>
      </c>
      <c r="R5" s="73" t="s">
        <v>42</v>
      </c>
      <c r="S5" s="73" t="s">
        <v>42</v>
      </c>
      <c r="T5" s="73" t="s">
        <v>42</v>
      </c>
      <c r="U5" s="73"/>
    </row>
    <row r="6" spans="1:21" ht="17" customHeight="1" x14ac:dyDescent="0.15">
      <c r="A6" s="77" t="s">
        <v>54</v>
      </c>
      <c r="B6" s="77" t="s">
        <v>43</v>
      </c>
      <c r="C6" s="77" t="s">
        <v>50</v>
      </c>
      <c r="D6" s="77"/>
      <c r="E6" s="77">
        <f t="shared" ref="E6:E12" si="0">F6</f>
        <v>1</v>
      </c>
      <c r="F6" s="19">
        <f t="shared" ref="F6:F12" si="1">RANK(J6,$J$6:$K$12,0)</f>
        <v>1</v>
      </c>
      <c r="G6" s="132">
        <f t="shared" ref="G6:G12" si="2">LARGE(($L6:$U6),1)</f>
        <v>775.01247504990033</v>
      </c>
      <c r="H6" s="132">
        <f t="shared" ref="H6:H12" si="3">LARGE(($L6:$U6),2)</f>
        <v>762.40345594973166</v>
      </c>
      <c r="I6" s="132">
        <f t="shared" ref="I6:I12" si="4">LARGE(($L6:$U6),3)</f>
        <v>744.66413867822314</v>
      </c>
      <c r="J6" s="19">
        <f t="shared" ref="J6:J12" si="5">SUM(G6+H6+I6)</f>
        <v>2282.0800696778551</v>
      </c>
      <c r="K6" s="21"/>
      <c r="L6" s="110">
        <f>IF(ISNA(VLOOKUP($C6,'Apex Canada Classic'!$A$17:$H$995,8,FALSE))=TRUE,"0",VLOOKUP($C6,'Apex Canada Classic'!$A$17:$H$995,8,FALSE))</f>
        <v>744.66413867822314</v>
      </c>
      <c r="M6" s="110">
        <f>IF(ISNA(VLOOKUP($C6,'FIS Apex Canada Classic'!$A$17:$H$993,8,FALSE))=TRUE,"0",VLOOKUP($C6,'FIS Apex Canada Classic'!$A$17:$H$993,8,FALSE))</f>
        <v>762.40345594973166</v>
      </c>
      <c r="N6" s="110">
        <f>IF(ISNA(VLOOKUP($C6,'CC Red Deer MO'!$A$17:$H$995,8,FALSE))=TRUE,"0",VLOOKUP($C6,'CC Red Deer MO'!$A$17:$H$995,8,FALSE))</f>
        <v>503.99462004034979</v>
      </c>
      <c r="O6" s="110">
        <f>IF(ISNA(VLOOKUP($C6,'NA VSC MO'!$A$17:$H$1000,8,FALSE))=TRUE,"0",VLOOKUP($C6,'NA VSC MO'!$A$17:$H$1000,8,FALSE))</f>
        <v>545.5432661027977</v>
      </c>
      <c r="P6" s="110">
        <f>IF(ISNA(VLOOKUP($C6,'NA Killington MO'!$A$17:$H$1000,8,FALSE))=TRUE,"0",VLOOKUP($C6,'NA Killington MO'!$A$17:$H$1000,8,FALSE))</f>
        <v>775.01247504990033</v>
      </c>
      <c r="Q6" s="110">
        <f>IF(ISNA(VLOOKUP($C6,'NA Killington DM'!$A$17:$H$999,8,FALSE))=TRUE,"0",VLOOKUP($C6,'NA Killington DM'!$A$17:$H$999,8,FALSE))</f>
        <v>0</v>
      </c>
      <c r="R6" s="110">
        <f>IF(ISNA(VLOOKUP($C6,'CC MSA MO'!$A$17:$H$986,8,FALSE))=TRUE,"0",VLOOKUP($C6,'CC MSA MO'!$A$17:$H$986,8,FALSE))</f>
        <v>99.896547264968319</v>
      </c>
      <c r="S6" s="110">
        <f>IF(ISNA(VLOOKUP($C6,'SrNats MO'!$A$17:$H$986,8,FALSE))=TRUE,"0",VLOOKUP($C6,'SrNats MO'!$A$17:$H$986,8,FALSE))</f>
        <v>121.46784298683033</v>
      </c>
      <c r="T6" s="110">
        <f>IF(ISNA(VLOOKUP($C6,'JrNats MO'!$A$17:$H$986,8,FALSE))=TRUE,"0",VLOOKUP($C6,'JrNats MO'!$A$17:$H$986,8,FALSE))</f>
        <v>604.61789946873716</v>
      </c>
      <c r="U6" s="110"/>
    </row>
    <row r="7" spans="1:21" ht="17" customHeight="1" x14ac:dyDescent="0.15">
      <c r="A7" s="77" t="s">
        <v>88</v>
      </c>
      <c r="B7" s="77" t="s">
        <v>43</v>
      </c>
      <c r="C7" s="77" t="s">
        <v>51</v>
      </c>
      <c r="D7" s="77"/>
      <c r="E7" s="77">
        <f t="shared" si="0"/>
        <v>2</v>
      </c>
      <c r="F7" s="19">
        <f t="shared" si="1"/>
        <v>2</v>
      </c>
      <c r="G7" s="132">
        <f t="shared" si="2"/>
        <v>481.50796894156116</v>
      </c>
      <c r="H7" s="132">
        <f t="shared" si="3"/>
        <v>402.39881029354711</v>
      </c>
      <c r="I7" s="128">
        <f t="shared" si="4"/>
        <v>382.2386240520043</v>
      </c>
      <c r="J7" s="19">
        <f t="shared" si="5"/>
        <v>1266.1454032871125</v>
      </c>
      <c r="K7" s="21"/>
      <c r="L7" s="110">
        <f>IF(ISNA(VLOOKUP($C7,'Apex Canada Classic'!$A$17:$H$995,8,FALSE))=TRUE,"0",VLOOKUP($C7,'Apex Canada Classic'!$A$17:$H$995,8,FALSE))</f>
        <v>382.2386240520043</v>
      </c>
      <c r="M7" s="110">
        <f>IF(ISNA(VLOOKUP($C7,'FIS Apex Canada Classic'!$A$17:$H$993,8,FALSE))=TRUE,"0",VLOOKUP($C7,'FIS Apex Canada Classic'!$A$17:$H$993,8,FALSE))</f>
        <v>377.60814249363864</v>
      </c>
      <c r="N7" s="110">
        <f>IF(ISNA(VLOOKUP($C7,'CC Red Deer MO'!$A$17:$H$995,8,FALSE))=TRUE,"0",VLOOKUP($C7,'CC Red Deer MO'!$A$17:$H$995,8,FALSE))</f>
        <v>301.06254203093482</v>
      </c>
      <c r="O7" s="110" t="str">
        <f>IF(ISNA(VLOOKUP($C7,'NA Killington MO'!$A$17:$H$1000,8,FALSE))=TRUE,"0",VLOOKUP($C7,'NA Killington MO'!$A$17:$H$1000,8,FALSE))</f>
        <v>0</v>
      </c>
      <c r="P7" s="110" t="str">
        <f>IF(ISNA(VLOOKUP($C7,'NA Killington MO'!$A$17:$H$1000,8,FALSE))=TRUE,"0",VLOOKUP($C7,'NA Killington MO'!$A$17:$H$1000,8,FALSE))</f>
        <v>0</v>
      </c>
      <c r="Q7" s="110" t="str">
        <f>IF(ISNA(VLOOKUP($C7,'NA Killington DM'!$A$17:$H$999,8,FALSE))=TRUE,"0",VLOOKUP($C7,'NA Killington DM'!$A$17:$H$999,8,FALSE))</f>
        <v>0</v>
      </c>
      <c r="R7" s="110">
        <f>IF(ISNA(VLOOKUP($C7,'CC MSA MO'!$A$17:$H$986,8,FALSE))=TRUE,"0",VLOOKUP($C7,'CC MSA MO'!$A$17:$H$986,8,FALSE))</f>
        <v>402.39881029354711</v>
      </c>
      <c r="S7" s="110">
        <f>IF(ISNA(VLOOKUP($C7,'SrNats MO'!$A$17:$H$986,8,FALSE))=TRUE,"0",VLOOKUP($C7,'SrNats MO'!$A$17:$H$986,8,FALSE))</f>
        <v>0</v>
      </c>
      <c r="T7" s="110">
        <f>IF(ISNA(VLOOKUP($C7,'JrNats MO'!$A$17:$H$986,8,FALSE))=TRUE,"0",VLOOKUP($C7,'JrNats MO'!$A$17:$H$986,8,FALSE))</f>
        <v>481.50796894156116</v>
      </c>
      <c r="U7" s="110"/>
    </row>
    <row r="8" spans="1:21" ht="17" customHeight="1" x14ac:dyDescent="0.15">
      <c r="A8" s="77" t="s">
        <v>87</v>
      </c>
      <c r="B8" s="77" t="s">
        <v>45</v>
      </c>
      <c r="C8" s="77" t="s">
        <v>52</v>
      </c>
      <c r="D8" s="77"/>
      <c r="E8" s="77">
        <f t="shared" si="0"/>
        <v>3</v>
      </c>
      <c r="F8" s="19">
        <f t="shared" si="1"/>
        <v>3</v>
      </c>
      <c r="G8" s="128">
        <f t="shared" si="2"/>
        <v>308.336738863915</v>
      </c>
      <c r="H8" s="128">
        <f t="shared" si="3"/>
        <v>304.5057162071285</v>
      </c>
      <c r="I8" s="128">
        <f t="shared" si="4"/>
        <v>290.18492176386917</v>
      </c>
      <c r="J8" s="19">
        <f t="shared" si="5"/>
        <v>903.02737683491273</v>
      </c>
      <c r="K8" s="21"/>
      <c r="L8" s="110">
        <f>IF(ISNA(VLOOKUP($C8,'Apex Canada Classic'!$A$17:$H$995,8,FALSE))=TRUE,"0",VLOOKUP($C8,'Apex Canada Classic'!$A$17:$H$995,8,FALSE))</f>
        <v>199.03169014084506</v>
      </c>
      <c r="M8" s="110" t="str">
        <f>IF(ISNA(VLOOKUP($C8,'FIS Apex Canada Classic'!$A$17:$H$993,8,FALSE))=TRUE,"0",VLOOKUP($C8,'FIS Apex Canada Classic'!$A$17:$H$993,8,FALSE))</f>
        <v>0</v>
      </c>
      <c r="N8" s="110">
        <f>IF(ISNA(VLOOKUP($C8,'CC Red Deer MO'!$A$17:$H$995,8,FALSE))=TRUE,"0",VLOOKUP($C8,'CC Red Deer MO'!$A$17:$H$995,8,FALSE))</f>
        <v>304.5057162071285</v>
      </c>
      <c r="O8" s="110" t="str">
        <f>IF(ISNA(VLOOKUP($C8,'NA Killington MO'!$A$17:$H$1000,8,FALSE))=TRUE,"0",VLOOKUP($C8,'NA Killington MO'!$A$17:$H$1000,8,FALSE))</f>
        <v>0</v>
      </c>
      <c r="P8" s="110" t="str">
        <f>IF(ISNA(VLOOKUP($C8,'NA Killington MO'!$A$17:$H$1000,8,FALSE))=TRUE,"0",VLOOKUP($C8,'NA Killington MO'!$A$17:$H$1000,8,FALSE))</f>
        <v>0</v>
      </c>
      <c r="Q8" s="110" t="str">
        <f>IF(ISNA(VLOOKUP($C8,'NA Killington DM'!$A$17:$H$999,8,FALSE))=TRUE,"0",VLOOKUP($C8,'NA Killington DM'!$A$17:$H$999,8,FALSE))</f>
        <v>0</v>
      </c>
      <c r="R8" s="110">
        <f>IF(ISNA(VLOOKUP($C8,'CC MSA MO'!$A$17:$H$986,8,FALSE))=TRUE,"0",VLOOKUP($C8,'CC MSA MO'!$A$17:$H$986,8,FALSE))</f>
        <v>290.18492176386917</v>
      </c>
      <c r="S8" s="110" t="str">
        <f>IF(ISNA(VLOOKUP($C8,'SrNats MO'!$A$17:$H$986,8,FALSE))=TRUE,"0",VLOOKUP($C8,'SrNats MO'!$A$17:$H$986,8,FALSE))</f>
        <v>0</v>
      </c>
      <c r="T8" s="110">
        <f>IF(ISNA(VLOOKUP($C8,'JrNats MO'!$A$17:$H$986,8,FALSE))=TRUE,"0",VLOOKUP($C8,'JrNats MO'!$A$17:$H$986,8,FALSE))</f>
        <v>308.336738863915</v>
      </c>
      <c r="U8" s="110"/>
    </row>
    <row r="9" spans="1:21" ht="17" customHeight="1" x14ac:dyDescent="0.15">
      <c r="A9" s="77" t="s">
        <v>87</v>
      </c>
      <c r="B9" s="77" t="s">
        <v>45</v>
      </c>
      <c r="C9" s="77" t="s">
        <v>53</v>
      </c>
      <c r="D9" s="77"/>
      <c r="E9" s="77">
        <f t="shared" si="0"/>
        <v>4</v>
      </c>
      <c r="F9" s="19">
        <f t="shared" si="1"/>
        <v>4</v>
      </c>
      <c r="G9" s="132">
        <f t="shared" si="2"/>
        <v>412.54597466285253</v>
      </c>
      <c r="H9" s="128">
        <f t="shared" si="3"/>
        <v>280.08069939475462</v>
      </c>
      <c r="I9" s="128">
        <f t="shared" si="4"/>
        <v>172.01381365113758</v>
      </c>
      <c r="J9" s="19">
        <f t="shared" si="5"/>
        <v>864.64048770874479</v>
      </c>
      <c r="K9" s="21"/>
      <c r="L9" s="110">
        <f>IF(ISNA(VLOOKUP($C9,'Apex Canada Classic'!$A$17:$H$995,8,FALSE))=TRUE,"0",VLOOKUP($C9,'Apex Canada Classic'!$A$17:$H$995,8,FALSE))</f>
        <v>172.01381365113758</v>
      </c>
      <c r="M9" s="110" t="str">
        <f>IF(ISNA(VLOOKUP($C9,'FIS Apex Canada Classic'!$A$17:$H$993,8,FALSE))=TRUE,"0",VLOOKUP($C9,'FIS Apex Canada Classic'!$A$17:$H$993,8,FALSE))</f>
        <v>0</v>
      </c>
      <c r="N9" s="110">
        <f>IF(ISNA(VLOOKUP($C9,'CC Red Deer MO'!$A$17:$H$995,8,FALSE))=TRUE,"0",VLOOKUP($C9,'CC Red Deer MO'!$A$17:$H$995,8,FALSE))</f>
        <v>280.08069939475462</v>
      </c>
      <c r="O9" s="110" t="str">
        <f>IF(ISNA(VLOOKUP($C9,'NA Killington MO'!$A$17:$H$1000,8,FALSE))=TRUE,"0",VLOOKUP($C9,'NA Killington MO'!$A$17:$H$1000,8,FALSE))</f>
        <v>0</v>
      </c>
      <c r="P9" s="110" t="str">
        <f>IF(ISNA(VLOOKUP($C9,'NA Killington MO'!$A$17:$H$1000,8,FALSE))=TRUE,"0",VLOOKUP($C9,'NA Killington MO'!$A$17:$H$1000,8,FALSE))</f>
        <v>0</v>
      </c>
      <c r="Q9" s="110" t="str">
        <f>IF(ISNA(VLOOKUP($C9,'NA Killington DM'!$A$17:$H$999,8,FALSE))=TRUE,"0",VLOOKUP($C9,'NA Killington DM'!$A$17:$H$999,8,FALSE))</f>
        <v>0</v>
      </c>
      <c r="R9" s="110">
        <f>IF(ISNA(VLOOKUP($C9,'CC MSA MO'!$A$17:$H$986,8,FALSE))=TRUE,"0",VLOOKUP($C9,'CC MSA MO'!$A$17:$H$986,8,FALSE))</f>
        <v>37.145997672313463</v>
      </c>
      <c r="S9" s="110" t="str">
        <f>IF(ISNA(VLOOKUP($C9,'SrNats MO'!$A$17:$H$986,8,FALSE))=TRUE,"0",VLOOKUP($C9,'SrNats MO'!$A$17:$H$986,8,FALSE))</f>
        <v>0</v>
      </c>
      <c r="T9" s="110">
        <f>IF(ISNA(VLOOKUP($C9,'JrNats MO'!$A$17:$H$986,8,FALSE))=TRUE,"0",VLOOKUP($C9,'JrNats MO'!$A$17:$H$986,8,FALSE))</f>
        <v>412.54597466285253</v>
      </c>
      <c r="U9" s="110"/>
    </row>
    <row r="10" spans="1:21" ht="17" customHeight="1" x14ac:dyDescent="0.15">
      <c r="A10" s="77" t="s">
        <v>89</v>
      </c>
      <c r="B10" s="77" t="s">
        <v>45</v>
      </c>
      <c r="C10" s="78" t="s">
        <v>66</v>
      </c>
      <c r="D10" s="77"/>
      <c r="E10" s="77">
        <f t="shared" si="0"/>
        <v>5</v>
      </c>
      <c r="F10" s="19">
        <f t="shared" si="1"/>
        <v>5</v>
      </c>
      <c r="G10" s="132">
        <f t="shared" si="2"/>
        <v>425.92970984879446</v>
      </c>
      <c r="H10" s="129">
        <f t="shared" si="3"/>
        <v>0</v>
      </c>
      <c r="I10" s="129">
        <f t="shared" si="4"/>
        <v>0</v>
      </c>
      <c r="J10" s="19">
        <f t="shared" si="5"/>
        <v>425.92970984879446</v>
      </c>
      <c r="K10" s="21"/>
      <c r="L10" s="110">
        <v>0</v>
      </c>
      <c r="M10" s="110">
        <v>0</v>
      </c>
      <c r="N10" s="110" t="str">
        <f>IF(ISNA(VLOOKUP($C10,'CC Red Deer MO'!$A$17:$H$995,8,FALSE))=TRUE,"0",VLOOKUP($C10,'CC Red Deer MO'!$A$17:$H$995,8,FALSE))</f>
        <v>0</v>
      </c>
      <c r="O10" s="110" t="str">
        <f>IF(ISNA(VLOOKUP($C10,'NA Killington MO'!$A$17:$H$1000,8,FALSE))=TRUE,"0",VLOOKUP($C10,'NA Killington MO'!$A$17:$H$1000,8,FALSE))</f>
        <v>0</v>
      </c>
      <c r="P10" s="110" t="str">
        <f>IF(ISNA(VLOOKUP($C10,'NA Killington MO'!$A$17:$H$1000,8,FALSE))=TRUE,"0",VLOOKUP($C10,'NA Killington MO'!$A$17:$H$1000,8,FALSE))</f>
        <v>0</v>
      </c>
      <c r="Q10" s="110" t="str">
        <f>IF(ISNA(VLOOKUP($C10,'NA Killington DM'!$A$17:$H$999,8,FALSE))=TRUE,"0",VLOOKUP($C10,'NA Killington DM'!$A$17:$H$999,8,FALSE))</f>
        <v>0</v>
      </c>
      <c r="R10" s="110">
        <f>IF(ISNA(VLOOKUP($C10,'CC MSA MO'!$A$17:$H$986,8,FALSE))=TRUE,"0",VLOOKUP($C10,'CC MSA MO'!$A$17:$H$986,8,FALSE))</f>
        <v>0</v>
      </c>
      <c r="S10" s="110" t="str">
        <f>IF(ISNA(VLOOKUP($C10,'SrNats MO'!$A$17:$H$986,8,FALSE))=TRUE,"0",VLOOKUP($C10,'SrNats MO'!$A$17:$H$986,8,FALSE))</f>
        <v>0</v>
      </c>
      <c r="T10" s="110">
        <f>IF(ISNA(VLOOKUP($C10,'JrNats MO'!$A$17:$H$986,8,FALSE))=TRUE,"0",VLOOKUP($C10,'JrNats MO'!$A$17:$H$986,8,FALSE))</f>
        <v>425.92970984879446</v>
      </c>
      <c r="U10" s="110"/>
    </row>
    <row r="11" spans="1:21" ht="17" customHeight="1" x14ac:dyDescent="0.15">
      <c r="A11" s="77" t="s">
        <v>83</v>
      </c>
      <c r="B11" s="77" t="s">
        <v>81</v>
      </c>
      <c r="C11" s="78" t="s">
        <v>67</v>
      </c>
      <c r="D11" s="77"/>
      <c r="E11" s="77">
        <f t="shared" si="0"/>
        <v>6</v>
      </c>
      <c r="F11" s="19">
        <f t="shared" si="1"/>
        <v>6</v>
      </c>
      <c r="G11" s="128">
        <f t="shared" si="2"/>
        <v>108.50020433183488</v>
      </c>
      <c r="H11" s="129">
        <f t="shared" si="3"/>
        <v>0</v>
      </c>
      <c r="I11" s="129">
        <f t="shared" si="4"/>
        <v>0</v>
      </c>
      <c r="J11" s="19">
        <f t="shared" si="5"/>
        <v>108.50020433183488</v>
      </c>
      <c r="K11" s="21"/>
      <c r="L11" s="110">
        <v>0</v>
      </c>
      <c r="M11" s="110">
        <v>0</v>
      </c>
      <c r="N11" s="110" t="str">
        <f>IF(ISNA(VLOOKUP($C11,'CC Red Deer MO'!$A$17:$H$995,8,FALSE))=TRUE,"0",VLOOKUP($C11,'CC Red Deer MO'!$A$17:$H$995,8,FALSE))</f>
        <v>0</v>
      </c>
      <c r="O11" s="110" t="str">
        <f>IF(ISNA(VLOOKUP($C11,'NA Killington MO'!$A$17:$H$1000,8,FALSE))=TRUE,"0",VLOOKUP($C11,'NA Killington MO'!$A$17:$H$1000,8,FALSE))</f>
        <v>0</v>
      </c>
      <c r="P11" s="110" t="str">
        <f>IF(ISNA(VLOOKUP($C11,'NA Killington MO'!$A$17:$H$1000,8,FALSE))=TRUE,"0",VLOOKUP($C11,'NA Killington MO'!$A$17:$H$1000,8,FALSE))</f>
        <v>0</v>
      </c>
      <c r="Q11" s="110" t="str">
        <f>IF(ISNA(VLOOKUP($C11,'NA Killington DM'!$A$17:$H$999,8,FALSE))=TRUE,"0",VLOOKUP($C11,'NA Killington DM'!$A$17:$H$999,8,FALSE))</f>
        <v>0</v>
      </c>
      <c r="R11" s="110" t="str">
        <f>IF(ISNA(VLOOKUP($C11,'CC MSA MO'!$A$17:$H$986,8,FALSE))=TRUE,"0",VLOOKUP($C11,'CC MSA MO'!$A$17:$H$986,8,FALSE))</f>
        <v>0</v>
      </c>
      <c r="S11" s="110" t="str">
        <f>IF(ISNA(VLOOKUP($C11,'SrNats MO'!$A$17:$H$986,8,FALSE))=TRUE,"0",VLOOKUP($C11,'SrNats MO'!$A$17:$H$986,8,FALSE))</f>
        <v>0</v>
      </c>
      <c r="T11" s="110">
        <f>IF(ISNA(VLOOKUP($C11,'JrNats MO'!$A$17:$H$986,8,FALSE))=TRUE,"0",VLOOKUP($C11,'JrNats MO'!$A$17:$H$986,8,FALSE))</f>
        <v>108.50020433183488</v>
      </c>
      <c r="U11" s="110"/>
    </row>
    <row r="12" spans="1:21" ht="17" customHeight="1" x14ac:dyDescent="0.15">
      <c r="A12" s="77" t="s">
        <v>82</v>
      </c>
      <c r="B12" s="77" t="s">
        <v>45</v>
      </c>
      <c r="C12" s="78" t="s">
        <v>65</v>
      </c>
      <c r="D12" s="77"/>
      <c r="E12" s="77">
        <f t="shared" si="0"/>
        <v>7</v>
      </c>
      <c r="F12" s="19">
        <f t="shared" si="1"/>
        <v>7</v>
      </c>
      <c r="G12" s="128">
        <f t="shared" si="2"/>
        <v>17.942583732057422</v>
      </c>
      <c r="H12" s="129">
        <f t="shared" si="3"/>
        <v>0</v>
      </c>
      <c r="I12" s="129">
        <f t="shared" si="4"/>
        <v>0</v>
      </c>
      <c r="J12" s="19">
        <f t="shared" si="5"/>
        <v>17.942583732057422</v>
      </c>
      <c r="K12" s="21"/>
      <c r="L12" s="110" t="str">
        <f>IF(ISNA(VLOOKUP($C12,'Apex Canada Classic'!$A$17:$H$995,8,FALSE))=TRUE,"0",VLOOKUP($C12,'Apex Canada Classic'!$A$17:$H$995,8,FALSE))</f>
        <v>0</v>
      </c>
      <c r="M12" s="110">
        <v>0</v>
      </c>
      <c r="N12" s="110" t="str">
        <f>IF(ISNA(VLOOKUP($C12,'CC Red Deer MO'!$A$17:$H$995,8,FALSE))=TRUE,"0",VLOOKUP($C12,'CC Red Deer MO'!$A$17:$H$995,8,FALSE))</f>
        <v>0</v>
      </c>
      <c r="O12" s="110" t="str">
        <f>IF(ISNA(VLOOKUP($C12,'NA Killington MO'!$A$17:$H$1000,8,FALSE))=TRUE,"0",VLOOKUP($C12,'NA Killington MO'!$A$17:$H$1000,8,FALSE))</f>
        <v>0</v>
      </c>
      <c r="P12" s="110" t="str">
        <f>IF(ISNA(VLOOKUP($C12,'NA Killington MO'!$A$17:$H$1000,8,FALSE))=TRUE,"0",VLOOKUP($C12,'NA Killington MO'!$A$17:$H$1000,8,FALSE))</f>
        <v>0</v>
      </c>
      <c r="Q12" s="110" t="str">
        <f>IF(ISNA(VLOOKUP($C12,'NA Killington DM'!$A$17:$H$999,8,FALSE))=TRUE,"0",VLOOKUP($C12,'NA Killington DM'!$A$17:$H$999,8,FALSE))</f>
        <v>0</v>
      </c>
      <c r="R12" s="110">
        <f>IF(ISNA(VLOOKUP($C12,'CC MSA MO'!$A$17:$H$986,8,FALSE))=TRUE,"0",VLOOKUP($C12,'CC MSA MO'!$A$17:$H$986,8,FALSE))</f>
        <v>17.942583732057422</v>
      </c>
      <c r="S12" s="110" t="str">
        <f>IF(ISNA(VLOOKUP($C12,'SrNats MO'!$A$17:$H$986,8,FALSE))=TRUE,"0",VLOOKUP($C12,'SrNats MO'!$A$17:$H$986,8,FALSE))</f>
        <v>0</v>
      </c>
      <c r="T12" s="110">
        <f>IF(ISNA(VLOOKUP($C12,'JrNats MO'!$A$17:$H$986,8,FALSE))=TRUE,"0",VLOOKUP($C12,'JrNats MO'!$A$17:$H$986,8,FALSE))</f>
        <v>0</v>
      </c>
      <c r="U12" s="110"/>
    </row>
  </sheetData>
  <sortState xmlns:xlrd2="http://schemas.microsoft.com/office/spreadsheetml/2017/richdata2" ref="A6:AC12">
    <sortCondition ref="E6:E12"/>
  </sortState>
  <mergeCells count="1">
    <mergeCell ref="F3:J3"/>
  </mergeCells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showGridLines="0" topLeftCell="A6" zoomScale="163" zoomScaleNormal="163" workbookViewId="0">
      <selection activeCell="A21" sqref="A21:XFD25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67"/>
      <c r="C1" s="67"/>
      <c r="D1" s="67"/>
      <c r="E1" s="67"/>
      <c r="F1" s="67"/>
      <c r="G1" s="67"/>
      <c r="H1" s="67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67"/>
      <c r="H2" s="67"/>
      <c r="I2" s="43"/>
    </row>
    <row r="3" spans="1:9" ht="15" customHeight="1" x14ac:dyDescent="0.15">
      <c r="A3" s="137"/>
      <c r="B3" s="67"/>
      <c r="C3" s="67"/>
      <c r="D3" s="67"/>
      <c r="E3" s="67"/>
      <c r="F3" s="67"/>
      <c r="G3" s="67"/>
      <c r="H3" s="67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67"/>
      <c r="H4" s="67"/>
      <c r="I4" s="43"/>
    </row>
    <row r="5" spans="1:9" ht="15" customHeight="1" x14ac:dyDescent="0.15">
      <c r="A5" s="137"/>
      <c r="B5" s="67"/>
      <c r="C5" s="67"/>
      <c r="D5" s="67"/>
      <c r="E5" s="67"/>
      <c r="F5" s="67"/>
      <c r="G5" s="67"/>
      <c r="H5" s="67"/>
      <c r="I5" s="43"/>
    </row>
    <row r="6" spans="1:9" ht="15" customHeight="1" x14ac:dyDescent="0.15">
      <c r="A6" s="137"/>
      <c r="B6" s="138"/>
      <c r="C6" s="138"/>
      <c r="D6" s="67"/>
      <c r="E6" s="67"/>
      <c r="F6" s="67"/>
      <c r="G6" s="67"/>
      <c r="H6" s="67"/>
      <c r="I6" s="43"/>
    </row>
    <row r="7" spans="1:9" ht="15" customHeight="1" x14ac:dyDescent="0.15">
      <c r="A7" s="137"/>
      <c r="B7" s="67"/>
      <c r="C7" s="67"/>
      <c r="D7" s="67"/>
      <c r="E7" s="67"/>
      <c r="F7" s="67"/>
      <c r="G7" s="67"/>
      <c r="H7" s="67"/>
      <c r="I7" s="43"/>
    </row>
    <row r="8" spans="1:9" ht="15" customHeight="1" x14ac:dyDescent="0.15">
      <c r="A8" s="44" t="s">
        <v>11</v>
      </c>
      <c r="B8" s="45" t="s">
        <v>46</v>
      </c>
      <c r="C8" s="45"/>
      <c r="D8" s="45"/>
      <c r="E8" s="45"/>
      <c r="F8" s="66"/>
      <c r="G8" s="66"/>
      <c r="H8" s="66"/>
      <c r="I8" s="43"/>
    </row>
    <row r="9" spans="1:9" ht="15" customHeight="1" x14ac:dyDescent="0.15">
      <c r="A9" s="44" t="s">
        <v>0</v>
      </c>
      <c r="B9" s="45" t="s">
        <v>41</v>
      </c>
      <c r="C9" s="45"/>
      <c r="D9" s="45"/>
      <c r="E9" s="45"/>
      <c r="F9" s="66"/>
      <c r="G9" s="66"/>
      <c r="H9" s="66"/>
      <c r="I9" s="43"/>
    </row>
    <row r="10" spans="1:9" ht="15" customHeight="1" x14ac:dyDescent="0.15">
      <c r="A10" s="44" t="s">
        <v>13</v>
      </c>
      <c r="B10" s="140">
        <v>43086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67"/>
      <c r="E11" s="67"/>
      <c r="F11" s="67"/>
      <c r="G11" s="67"/>
      <c r="H11" s="67"/>
      <c r="I11" s="43"/>
    </row>
    <row r="12" spans="1:9" ht="15" customHeight="1" x14ac:dyDescent="0.15">
      <c r="A12" s="44" t="s">
        <v>16</v>
      </c>
      <c r="B12" s="66" t="s">
        <v>49</v>
      </c>
      <c r="C12" s="67"/>
      <c r="D12" s="67"/>
      <c r="E12" s="67"/>
      <c r="F12" s="67"/>
      <c r="G12" s="67"/>
      <c r="H12" s="67"/>
      <c r="I12" s="43"/>
    </row>
    <row r="13" spans="1:9" ht="15" customHeight="1" x14ac:dyDescent="0.15">
      <c r="A13" s="66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66" t="s">
        <v>15</v>
      </c>
      <c r="B14" s="53">
        <v>0.95</v>
      </c>
      <c r="C14" s="54"/>
      <c r="D14" s="55">
        <v>0</v>
      </c>
      <c r="E14" s="54"/>
      <c r="F14" s="55">
        <v>1</v>
      </c>
      <c r="G14" s="54"/>
      <c r="H14" s="56" t="s">
        <v>18</v>
      </c>
      <c r="I14" s="57" t="s">
        <v>25</v>
      </c>
    </row>
    <row r="15" spans="1:9" ht="15" customHeight="1" x14ac:dyDescent="0.15">
      <c r="A15" s="66" t="s">
        <v>14</v>
      </c>
      <c r="B15" s="58">
        <v>73.84</v>
      </c>
      <c r="C15" s="59"/>
      <c r="D15" s="60">
        <v>1</v>
      </c>
      <c r="E15" s="59"/>
      <c r="F15" s="60">
        <v>78.38</v>
      </c>
      <c r="G15" s="59"/>
      <c r="H15" s="56" t="s">
        <v>19</v>
      </c>
      <c r="I15" s="57" t="s">
        <v>26</v>
      </c>
    </row>
    <row r="16" spans="1:9" ht="15" customHeight="1" x14ac:dyDescent="0.15">
      <c r="A16" s="66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26</v>
      </c>
    </row>
    <row r="17" spans="1:9" ht="15" customHeight="1" x14ac:dyDescent="0.15">
      <c r="A17" s="71" t="s">
        <v>50</v>
      </c>
      <c r="B17" s="81">
        <v>57.88</v>
      </c>
      <c r="C17" s="82">
        <f>B17/B$15*1000*B$14</f>
        <v>744.66413867822314</v>
      </c>
      <c r="D17" s="81">
        <v>0</v>
      </c>
      <c r="E17" s="82">
        <f>D17/D$15*1000*D$14</f>
        <v>0</v>
      </c>
      <c r="F17" s="81">
        <v>54.09</v>
      </c>
      <c r="G17" s="82">
        <f>F17/F$15*1000*F$14</f>
        <v>690.09951518244463</v>
      </c>
      <c r="H17" s="75">
        <f>LARGE((C17,E17,G17),1)</f>
        <v>744.66413867822314</v>
      </c>
      <c r="I17" s="76">
        <v>10</v>
      </c>
    </row>
    <row r="18" spans="1:9" ht="15" customHeight="1" x14ac:dyDescent="0.15">
      <c r="A18" s="70" t="s">
        <v>51</v>
      </c>
      <c r="B18" s="81">
        <v>29.71</v>
      </c>
      <c r="C18" s="82">
        <f>B18/B$15*1000*B$14</f>
        <v>382.2386240520043</v>
      </c>
      <c r="D18" s="81">
        <v>0</v>
      </c>
      <c r="E18" s="82">
        <f>D18/D$15*1000*D$14</f>
        <v>0</v>
      </c>
      <c r="F18" s="81">
        <v>0</v>
      </c>
      <c r="G18" s="82">
        <f>F18/F$15*1000*F$14</f>
        <v>0</v>
      </c>
      <c r="H18" s="75">
        <f>LARGE((C18,E18,G18),1)</f>
        <v>382.2386240520043</v>
      </c>
      <c r="I18" s="76">
        <v>23</v>
      </c>
    </row>
    <row r="19" spans="1:9" x14ac:dyDescent="0.15">
      <c r="A19" s="70" t="s">
        <v>52</v>
      </c>
      <c r="B19" s="81">
        <v>15.47</v>
      </c>
      <c r="C19" s="82">
        <f t="shared" ref="C19:C20" si="0">B19/B$15*1000*B$14</f>
        <v>199.03169014084506</v>
      </c>
      <c r="D19" s="81">
        <v>0</v>
      </c>
      <c r="E19" s="82">
        <f t="shared" ref="E19:E20" si="1">D19/D$15*1000*D$14</f>
        <v>0</v>
      </c>
      <c r="F19" s="81">
        <v>0</v>
      </c>
      <c r="G19" s="82">
        <f t="shared" ref="G19:G20" si="2">F19/F$15*1000*F$14</f>
        <v>0</v>
      </c>
      <c r="H19" s="75">
        <f>LARGE((C19,E19,G19),1)</f>
        <v>199.03169014084506</v>
      </c>
      <c r="I19" s="76">
        <v>25</v>
      </c>
    </row>
    <row r="20" spans="1:9" x14ac:dyDescent="0.15">
      <c r="A20" s="70" t="s">
        <v>53</v>
      </c>
      <c r="B20" s="81">
        <v>13.37</v>
      </c>
      <c r="C20" s="82">
        <f t="shared" si="0"/>
        <v>172.01381365113758</v>
      </c>
      <c r="D20" s="81">
        <v>0</v>
      </c>
      <c r="E20" s="82">
        <f t="shared" si="1"/>
        <v>0</v>
      </c>
      <c r="F20" s="81">
        <v>0</v>
      </c>
      <c r="G20" s="82">
        <f t="shared" si="2"/>
        <v>0</v>
      </c>
      <c r="H20" s="75">
        <f>LARGE((C20,E20,G20),1)</f>
        <v>172.01381365113758</v>
      </c>
      <c r="I20" s="76">
        <v>26</v>
      </c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18:A20">
    <cfRule type="duplicateValues" dxfId="20" priority="28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7277-9CA8-4E6A-BFBC-055A39AC4491}">
  <dimension ref="A1:I30"/>
  <sheetViews>
    <sheetView workbookViewId="0">
      <selection activeCell="A19" sqref="A19:XFD24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8" customWidth="1"/>
    <col min="4" max="4" width="8.6640625" customWidth="1"/>
    <col min="5" max="5" width="8.6640625" style="93" customWidth="1"/>
    <col min="6" max="8" width="8.6640625" customWidth="1"/>
    <col min="9" max="9" width="9.1640625" customWidth="1"/>
  </cols>
  <sheetData>
    <row r="1" spans="1:9" x14ac:dyDescent="0.15">
      <c r="A1" s="137"/>
      <c r="B1" s="80"/>
      <c r="C1" s="80"/>
      <c r="D1" s="80"/>
      <c r="E1" s="86"/>
      <c r="F1" s="80"/>
      <c r="G1" s="80"/>
      <c r="H1" s="80"/>
      <c r="I1" s="43"/>
    </row>
    <row r="2" spans="1:9" x14ac:dyDescent="0.15">
      <c r="A2" s="137"/>
      <c r="B2" s="139" t="s">
        <v>39</v>
      </c>
      <c r="C2" s="139"/>
      <c r="D2" s="139"/>
      <c r="E2" s="139"/>
      <c r="F2" s="139"/>
      <c r="G2" s="80"/>
      <c r="H2" s="80"/>
      <c r="I2" s="43"/>
    </row>
    <row r="3" spans="1:9" x14ac:dyDescent="0.15">
      <c r="A3" s="137"/>
      <c r="B3" s="80"/>
      <c r="C3" s="80"/>
      <c r="D3" s="80"/>
      <c r="E3" s="86"/>
      <c r="F3" s="80"/>
      <c r="G3" s="80"/>
      <c r="H3" s="80"/>
      <c r="I3" s="43"/>
    </row>
    <row r="4" spans="1:9" x14ac:dyDescent="0.15">
      <c r="A4" s="137"/>
      <c r="B4" s="139" t="s">
        <v>34</v>
      </c>
      <c r="C4" s="139"/>
      <c r="D4" s="139"/>
      <c r="E4" s="139"/>
      <c r="F4" s="139"/>
      <c r="G4" s="80"/>
      <c r="H4" s="80"/>
      <c r="I4" s="43"/>
    </row>
    <row r="5" spans="1:9" x14ac:dyDescent="0.15">
      <c r="A5" s="137"/>
      <c r="B5" s="80"/>
      <c r="C5" s="80"/>
      <c r="D5" s="80"/>
      <c r="E5" s="86"/>
      <c r="F5" s="80"/>
      <c r="G5" s="80"/>
      <c r="H5" s="80"/>
      <c r="I5" s="43"/>
    </row>
    <row r="6" spans="1:9" x14ac:dyDescent="0.15">
      <c r="A6" s="137"/>
      <c r="B6" s="138"/>
      <c r="C6" s="138"/>
      <c r="D6" s="80"/>
      <c r="E6" s="86"/>
      <c r="F6" s="80"/>
      <c r="G6" s="80"/>
      <c r="H6" s="80"/>
      <c r="I6" s="43"/>
    </row>
    <row r="7" spans="1:9" x14ac:dyDescent="0.15">
      <c r="A7" s="137"/>
      <c r="B7" s="80"/>
      <c r="C7" s="80"/>
      <c r="D7" s="80"/>
      <c r="E7" s="86"/>
      <c r="F7" s="80"/>
      <c r="G7" s="80"/>
      <c r="H7" s="80"/>
      <c r="I7" s="43"/>
    </row>
    <row r="8" spans="1:9" x14ac:dyDescent="0.15">
      <c r="A8" s="44" t="s">
        <v>11</v>
      </c>
      <c r="B8" s="45" t="s">
        <v>47</v>
      </c>
      <c r="C8" s="45"/>
      <c r="D8" s="45"/>
      <c r="E8" s="87"/>
      <c r="F8" s="79"/>
      <c r="G8" s="79"/>
      <c r="H8" s="79"/>
      <c r="I8" s="43"/>
    </row>
    <row r="9" spans="1:9" x14ac:dyDescent="0.15">
      <c r="A9" s="44" t="s">
        <v>0</v>
      </c>
      <c r="B9" s="45" t="s">
        <v>41</v>
      </c>
      <c r="C9" s="45"/>
      <c r="D9" s="45"/>
      <c r="E9" s="87"/>
      <c r="F9" s="79"/>
      <c r="G9" s="79"/>
      <c r="H9" s="79"/>
      <c r="I9" s="43"/>
    </row>
    <row r="10" spans="1:9" x14ac:dyDescent="0.15">
      <c r="A10" s="44" t="s">
        <v>13</v>
      </c>
      <c r="B10" s="140">
        <v>43087</v>
      </c>
      <c r="C10" s="140"/>
      <c r="D10" s="46"/>
      <c r="E10" s="88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80"/>
      <c r="E11" s="86"/>
      <c r="F11" s="80"/>
      <c r="G11" s="80"/>
      <c r="H11" s="80"/>
      <c r="I11" s="43"/>
    </row>
    <row r="12" spans="1:9" x14ac:dyDescent="0.15">
      <c r="A12" s="44" t="s">
        <v>16</v>
      </c>
      <c r="B12" s="79" t="s">
        <v>49</v>
      </c>
      <c r="C12" s="80"/>
      <c r="D12" s="80"/>
      <c r="E12" s="86"/>
      <c r="F12" s="80"/>
      <c r="G12" s="80"/>
      <c r="H12" s="80"/>
      <c r="I12" s="43"/>
    </row>
    <row r="13" spans="1:9" x14ac:dyDescent="0.15">
      <c r="A13" s="79" t="s">
        <v>12</v>
      </c>
      <c r="B13" s="48" t="s">
        <v>2</v>
      </c>
      <c r="C13" s="49"/>
      <c r="D13" s="50" t="s">
        <v>17</v>
      </c>
      <c r="E13" s="89"/>
      <c r="F13" s="50" t="s">
        <v>1</v>
      </c>
      <c r="G13" s="49"/>
      <c r="H13" s="51"/>
      <c r="I13" s="52" t="s">
        <v>24</v>
      </c>
    </row>
    <row r="14" spans="1:9" x14ac:dyDescent="0.15">
      <c r="A14" s="79" t="s">
        <v>15</v>
      </c>
      <c r="B14" s="53">
        <v>0.95</v>
      </c>
      <c r="C14" s="54"/>
      <c r="D14" s="55">
        <v>0</v>
      </c>
      <c r="E14" s="90"/>
      <c r="F14" s="55">
        <v>1</v>
      </c>
      <c r="G14" s="54"/>
      <c r="H14" s="56" t="s">
        <v>18</v>
      </c>
      <c r="I14" s="57" t="s">
        <v>25</v>
      </c>
    </row>
    <row r="15" spans="1:9" x14ac:dyDescent="0.15">
      <c r="A15" s="79" t="s">
        <v>14</v>
      </c>
      <c r="B15" s="58">
        <v>74.67</v>
      </c>
      <c r="C15" s="59"/>
      <c r="D15" s="60">
        <v>1</v>
      </c>
      <c r="E15" s="91"/>
      <c r="F15" s="60">
        <v>76.39</v>
      </c>
      <c r="G15" s="59"/>
      <c r="H15" s="56" t="s">
        <v>19</v>
      </c>
      <c r="I15" s="57" t="s">
        <v>26</v>
      </c>
    </row>
    <row r="16" spans="1:9" x14ac:dyDescent="0.15">
      <c r="A16" s="79"/>
      <c r="B16" s="61" t="s">
        <v>5</v>
      </c>
      <c r="C16" s="62" t="s">
        <v>4</v>
      </c>
      <c r="D16" s="62" t="s">
        <v>5</v>
      </c>
      <c r="E16" s="92" t="s">
        <v>4</v>
      </c>
      <c r="F16" s="62" t="s">
        <v>5</v>
      </c>
      <c r="G16" s="62" t="s">
        <v>4</v>
      </c>
      <c r="H16" s="63" t="s">
        <v>4</v>
      </c>
      <c r="I16" s="64">
        <v>21</v>
      </c>
    </row>
    <row r="17" spans="1:9" x14ac:dyDescent="0.15">
      <c r="A17" s="77" t="s">
        <v>50</v>
      </c>
      <c r="B17" s="81">
        <v>54.15</v>
      </c>
      <c r="C17" s="82">
        <f>B17/B$15*1000*B$14</f>
        <v>688.93129770992357</v>
      </c>
      <c r="D17" s="81">
        <v>0</v>
      </c>
      <c r="E17" s="81">
        <v>0</v>
      </c>
      <c r="F17" s="81">
        <v>58.24</v>
      </c>
      <c r="G17" s="82">
        <f>F17/F$15*1000*F$14</f>
        <v>762.40345594973166</v>
      </c>
      <c r="H17" s="85">
        <f>LARGE((C17,E17,G17),1)</f>
        <v>762.40345594973166</v>
      </c>
      <c r="I17" s="76">
        <v>6</v>
      </c>
    </row>
    <row r="18" spans="1:9" x14ac:dyDescent="0.15">
      <c r="A18" s="77" t="s">
        <v>51</v>
      </c>
      <c r="B18" s="81">
        <v>29.68</v>
      </c>
      <c r="C18" s="82">
        <f>B18/B$15*1000*B$14</f>
        <v>377.60814249363864</v>
      </c>
      <c r="D18" s="81">
        <v>0</v>
      </c>
      <c r="E18" s="81">
        <f>D18/D$15*1000*D$14</f>
        <v>0</v>
      </c>
      <c r="F18" s="81">
        <v>0</v>
      </c>
      <c r="G18" s="82">
        <f>F18/F$15*1000*F$14</f>
        <v>0</v>
      </c>
      <c r="H18" s="85">
        <f>LARGE((C18,E18,G18),1)</f>
        <v>377.60814249363864</v>
      </c>
      <c r="I18" s="76">
        <v>20</v>
      </c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CD29A-B888-E047-A444-30FE589A07C1}">
  <dimension ref="A1:I32"/>
  <sheetViews>
    <sheetView topLeftCell="A11" zoomScale="199" zoomScaleNormal="199" workbookViewId="0">
      <selection activeCell="A11" sqref="A1:XFD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8" customWidth="1"/>
    <col min="4" max="4" width="8.6640625" customWidth="1"/>
    <col min="5" max="5" width="8.6640625" style="93" customWidth="1"/>
    <col min="6" max="8" width="8.6640625" customWidth="1"/>
    <col min="9" max="9" width="9.1640625" customWidth="1"/>
  </cols>
  <sheetData>
    <row r="1" spans="1:9" x14ac:dyDescent="0.15">
      <c r="A1" s="137"/>
      <c r="B1" s="84"/>
      <c r="C1" s="84"/>
      <c r="D1" s="84"/>
      <c r="E1" s="86"/>
      <c r="F1" s="84"/>
      <c r="G1" s="84"/>
      <c r="H1" s="84"/>
      <c r="I1" s="43"/>
    </row>
    <row r="2" spans="1:9" x14ac:dyDescent="0.15">
      <c r="A2" s="137"/>
      <c r="B2" s="139" t="s">
        <v>39</v>
      </c>
      <c r="C2" s="139"/>
      <c r="D2" s="139"/>
      <c r="E2" s="139"/>
      <c r="F2" s="139"/>
      <c r="G2" s="84"/>
      <c r="H2" s="84"/>
      <c r="I2" s="43"/>
    </row>
    <row r="3" spans="1:9" x14ac:dyDescent="0.15">
      <c r="A3" s="137"/>
      <c r="B3" s="84"/>
      <c r="C3" s="84"/>
      <c r="D3" s="84"/>
      <c r="E3" s="86"/>
      <c r="F3" s="84"/>
      <c r="G3" s="84"/>
      <c r="H3" s="84"/>
      <c r="I3" s="43"/>
    </row>
    <row r="4" spans="1:9" x14ac:dyDescent="0.15">
      <c r="A4" s="137"/>
      <c r="B4" s="139" t="s">
        <v>34</v>
      </c>
      <c r="C4" s="139"/>
      <c r="D4" s="139"/>
      <c r="E4" s="139"/>
      <c r="F4" s="139"/>
      <c r="G4" s="84"/>
      <c r="H4" s="84"/>
      <c r="I4" s="43"/>
    </row>
    <row r="5" spans="1:9" x14ac:dyDescent="0.15">
      <c r="A5" s="137"/>
      <c r="B5" s="84"/>
      <c r="C5" s="84"/>
      <c r="D5" s="84"/>
      <c r="E5" s="86"/>
      <c r="F5" s="84"/>
      <c r="G5" s="84"/>
      <c r="H5" s="84"/>
      <c r="I5" s="43"/>
    </row>
    <row r="6" spans="1:9" x14ac:dyDescent="0.15">
      <c r="A6" s="137"/>
      <c r="B6" s="138"/>
      <c r="C6" s="138"/>
      <c r="D6" s="84"/>
      <c r="E6" s="86"/>
      <c r="F6" s="84"/>
      <c r="G6" s="84"/>
      <c r="H6" s="84"/>
      <c r="I6" s="43"/>
    </row>
    <row r="7" spans="1:9" x14ac:dyDescent="0.15">
      <c r="A7" s="137"/>
      <c r="B7" s="84"/>
      <c r="C7" s="84"/>
      <c r="D7" s="84"/>
      <c r="E7" s="86"/>
      <c r="F7" s="84"/>
      <c r="G7" s="84"/>
      <c r="H7" s="84"/>
      <c r="I7" s="43"/>
    </row>
    <row r="8" spans="1:9" x14ac:dyDescent="0.15">
      <c r="A8" s="44" t="s">
        <v>11</v>
      </c>
      <c r="B8" s="45" t="s">
        <v>55</v>
      </c>
      <c r="C8" s="45"/>
      <c r="D8" s="45"/>
      <c r="E8" s="87"/>
      <c r="F8" s="83"/>
      <c r="G8" s="83"/>
      <c r="H8" s="83"/>
      <c r="I8" s="43"/>
    </row>
    <row r="9" spans="1:9" x14ac:dyDescent="0.15">
      <c r="A9" s="44" t="s">
        <v>0</v>
      </c>
      <c r="B9" s="45" t="s">
        <v>56</v>
      </c>
      <c r="C9" s="45"/>
      <c r="D9" s="45"/>
      <c r="E9" s="87"/>
      <c r="F9" s="83"/>
      <c r="G9" s="83"/>
      <c r="H9" s="83"/>
      <c r="I9" s="43"/>
    </row>
    <row r="10" spans="1:9" x14ac:dyDescent="0.15">
      <c r="A10" s="44" t="s">
        <v>13</v>
      </c>
      <c r="B10" s="140">
        <v>43114</v>
      </c>
      <c r="C10" s="140"/>
      <c r="D10" s="46"/>
      <c r="E10" s="88"/>
      <c r="F10" s="47"/>
      <c r="G10" s="47"/>
      <c r="H10" s="47"/>
      <c r="I10" s="43"/>
    </row>
    <row r="11" spans="1:9" x14ac:dyDescent="0.15">
      <c r="A11" s="44" t="s">
        <v>33</v>
      </c>
      <c r="B11" s="45" t="s">
        <v>42</v>
      </c>
      <c r="C11" s="46"/>
      <c r="D11" s="84"/>
      <c r="E11" s="86"/>
      <c r="F11" s="84"/>
      <c r="G11" s="84"/>
      <c r="H11" s="84"/>
      <c r="I11" s="43"/>
    </row>
    <row r="12" spans="1:9" x14ac:dyDescent="0.15">
      <c r="A12" s="44" t="s">
        <v>16</v>
      </c>
      <c r="B12" s="83" t="s">
        <v>49</v>
      </c>
      <c r="C12" s="84"/>
      <c r="D12" s="84"/>
      <c r="E12" s="86"/>
      <c r="F12" s="84"/>
      <c r="G12" s="84"/>
      <c r="H12" s="84"/>
      <c r="I12" s="43"/>
    </row>
    <row r="13" spans="1:9" x14ac:dyDescent="0.15">
      <c r="A13" s="83" t="s">
        <v>12</v>
      </c>
      <c r="B13" s="48" t="s">
        <v>2</v>
      </c>
      <c r="C13" s="49"/>
      <c r="D13" s="50" t="s">
        <v>17</v>
      </c>
      <c r="E13" s="89"/>
      <c r="F13" s="50" t="s">
        <v>1</v>
      </c>
      <c r="G13" s="49"/>
      <c r="H13" s="51"/>
      <c r="I13" s="52" t="s">
        <v>24</v>
      </c>
    </row>
    <row r="14" spans="1:9" x14ac:dyDescent="0.15">
      <c r="A14" s="83" t="s">
        <v>15</v>
      </c>
      <c r="B14" s="53">
        <v>0.75</v>
      </c>
      <c r="C14" s="54"/>
      <c r="D14" s="55">
        <v>0</v>
      </c>
      <c r="E14" s="90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83" t="s">
        <v>14</v>
      </c>
      <c r="B15" s="58">
        <v>1</v>
      </c>
      <c r="C15" s="59"/>
      <c r="D15" s="60">
        <v>1</v>
      </c>
      <c r="E15" s="91"/>
      <c r="F15" s="60">
        <v>74.349999999999994</v>
      </c>
      <c r="G15" s="59"/>
      <c r="H15" s="56" t="s">
        <v>19</v>
      </c>
      <c r="I15" s="57" t="s">
        <v>26</v>
      </c>
    </row>
    <row r="16" spans="1:9" x14ac:dyDescent="0.15">
      <c r="A16" s="83"/>
      <c r="B16" s="61" t="s">
        <v>5</v>
      </c>
      <c r="C16" s="62" t="s">
        <v>4</v>
      </c>
      <c r="D16" s="62" t="s">
        <v>5</v>
      </c>
      <c r="E16" s="92" t="s">
        <v>4</v>
      </c>
      <c r="F16" s="62" t="s">
        <v>5</v>
      </c>
      <c r="G16" s="62" t="s">
        <v>4</v>
      </c>
      <c r="H16" s="63" t="s">
        <v>4</v>
      </c>
      <c r="I16" s="64">
        <v>34</v>
      </c>
    </row>
    <row r="17" spans="1:9" x14ac:dyDescent="0.15">
      <c r="A17" s="77" t="s">
        <v>50</v>
      </c>
      <c r="B17" s="81">
        <v>0</v>
      </c>
      <c r="C17" s="82">
        <f>B17/B$15*1000*B$14</f>
        <v>0</v>
      </c>
      <c r="D17" s="81">
        <v>0</v>
      </c>
      <c r="E17" s="82">
        <f>D17/D$15*1000*D$14</f>
        <v>0</v>
      </c>
      <c r="F17" s="81">
        <v>46.84</v>
      </c>
      <c r="G17" s="82">
        <f>F17/F$15*1000*F$14</f>
        <v>503.99462004034979</v>
      </c>
      <c r="H17" s="85">
        <f>LARGE((C17,E17,G17),1)</f>
        <v>503.99462004034979</v>
      </c>
      <c r="I17" s="76">
        <v>20</v>
      </c>
    </row>
    <row r="18" spans="1:9" x14ac:dyDescent="0.15">
      <c r="A18" s="77" t="s">
        <v>52</v>
      </c>
      <c r="B18" s="81">
        <v>0</v>
      </c>
      <c r="C18" s="82">
        <f>B18/B$15*1000*B$14</f>
        <v>0</v>
      </c>
      <c r="D18" s="81">
        <v>0</v>
      </c>
      <c r="E18" s="82">
        <f t="shared" ref="E18:E20" si="0">D18/D$15*1000*D$14</f>
        <v>0</v>
      </c>
      <c r="F18" s="81">
        <v>28.3</v>
      </c>
      <c r="G18" s="82">
        <f>F18/F$15*1000*F$14</f>
        <v>304.5057162071285</v>
      </c>
      <c r="H18" s="85">
        <f>LARGE((C18,E18,G18),1)</f>
        <v>304.5057162071285</v>
      </c>
      <c r="I18" s="76">
        <v>26</v>
      </c>
    </row>
    <row r="19" spans="1:9" x14ac:dyDescent="0.15">
      <c r="A19" s="77" t="s">
        <v>51</v>
      </c>
      <c r="B19" s="81">
        <v>0</v>
      </c>
      <c r="C19" s="82">
        <f>B19/B$15*1000*B$14</f>
        <v>0</v>
      </c>
      <c r="D19" s="81">
        <v>0</v>
      </c>
      <c r="E19" s="82">
        <f t="shared" si="0"/>
        <v>0</v>
      </c>
      <c r="F19" s="81">
        <v>27.98</v>
      </c>
      <c r="G19" s="82">
        <f>F19/F$15*1000*F$14</f>
        <v>301.06254203093482</v>
      </c>
      <c r="H19" s="85">
        <f>LARGE((C19,E19,G19),1)</f>
        <v>301.06254203093482</v>
      </c>
      <c r="I19" s="76">
        <v>27</v>
      </c>
    </row>
    <row r="20" spans="1:9" x14ac:dyDescent="0.15">
      <c r="A20" s="77" t="s">
        <v>53</v>
      </c>
      <c r="B20" s="81">
        <v>0</v>
      </c>
      <c r="C20" s="82">
        <f>B20/B$15*1000*B$14</f>
        <v>0</v>
      </c>
      <c r="D20" s="81">
        <v>0</v>
      </c>
      <c r="E20" s="82">
        <f t="shared" si="0"/>
        <v>0</v>
      </c>
      <c r="F20" s="81">
        <v>26.03</v>
      </c>
      <c r="G20" s="82">
        <f>F20/F$15*1000*F$14</f>
        <v>280.08069939475462</v>
      </c>
      <c r="H20" s="85">
        <f>LARGE((C20,E20,G20),1)</f>
        <v>280.08069939475462</v>
      </c>
      <c r="I20" s="76">
        <v>28</v>
      </c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</sheetData>
  <sortState xmlns:xlrd2="http://schemas.microsoft.com/office/spreadsheetml/2017/richdata2" ref="A17:I20">
    <sortCondition ref="I17:I20"/>
  </sortState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0A207-75E6-364B-A23E-AA4B9AA047D9}">
  <dimension ref="A1:J32"/>
  <sheetViews>
    <sheetView workbookViewId="0">
      <selection activeCell="A21" sqref="A21:XFD24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68" customWidth="1"/>
    <col min="4" max="4" width="8.6640625" customWidth="1"/>
    <col min="5" max="5" width="8.6640625" style="93" customWidth="1"/>
    <col min="6" max="8" width="8.6640625" customWidth="1"/>
    <col min="9" max="9" width="9.1640625" customWidth="1"/>
  </cols>
  <sheetData>
    <row r="1" spans="1:9" x14ac:dyDescent="0.15">
      <c r="A1" s="137"/>
      <c r="B1" s="84"/>
      <c r="C1" s="84"/>
      <c r="D1" s="84"/>
      <c r="E1" s="86"/>
      <c r="F1" s="84"/>
      <c r="G1" s="84"/>
      <c r="H1" s="84"/>
      <c r="I1" s="43"/>
    </row>
    <row r="2" spans="1:9" x14ac:dyDescent="0.15">
      <c r="A2" s="137"/>
      <c r="B2" s="139" t="s">
        <v>39</v>
      </c>
      <c r="C2" s="139"/>
      <c r="D2" s="139"/>
      <c r="E2" s="139"/>
      <c r="F2" s="139"/>
      <c r="G2" s="84"/>
      <c r="H2" s="84"/>
      <c r="I2" s="43"/>
    </row>
    <row r="3" spans="1:9" x14ac:dyDescent="0.15">
      <c r="A3" s="137"/>
      <c r="B3" s="84"/>
      <c r="C3" s="84"/>
      <c r="D3" s="84"/>
      <c r="E3" s="86"/>
      <c r="F3" s="84"/>
      <c r="G3" s="84"/>
      <c r="H3" s="84"/>
      <c r="I3" s="43"/>
    </row>
    <row r="4" spans="1:9" x14ac:dyDescent="0.15">
      <c r="A4" s="137"/>
      <c r="B4" s="139" t="s">
        <v>34</v>
      </c>
      <c r="C4" s="139"/>
      <c r="D4" s="139"/>
      <c r="E4" s="139"/>
      <c r="F4" s="139"/>
      <c r="G4" s="84"/>
      <c r="H4" s="84"/>
      <c r="I4" s="43"/>
    </row>
    <row r="5" spans="1:9" x14ac:dyDescent="0.15">
      <c r="A5" s="137"/>
      <c r="B5" s="84"/>
      <c r="C5" s="84"/>
      <c r="D5" s="84"/>
      <c r="E5" s="86"/>
      <c r="F5" s="84"/>
      <c r="G5" s="84"/>
      <c r="H5" s="84"/>
      <c r="I5" s="43"/>
    </row>
    <row r="6" spans="1:9" x14ac:dyDescent="0.15">
      <c r="A6" s="137"/>
      <c r="B6" s="138"/>
      <c r="C6" s="138"/>
      <c r="D6" s="84"/>
      <c r="E6" s="86"/>
      <c r="F6" s="84"/>
      <c r="G6" s="84"/>
      <c r="H6" s="84"/>
      <c r="I6" s="43"/>
    </row>
    <row r="7" spans="1:9" x14ac:dyDescent="0.15">
      <c r="A7" s="137"/>
      <c r="B7" s="84"/>
      <c r="C7" s="84"/>
      <c r="D7" s="84"/>
      <c r="E7" s="86"/>
      <c r="F7" s="84"/>
      <c r="G7" s="84"/>
      <c r="H7" s="84"/>
      <c r="I7" s="43"/>
    </row>
    <row r="8" spans="1:9" x14ac:dyDescent="0.15">
      <c r="A8" s="44" t="s">
        <v>11</v>
      </c>
      <c r="B8" s="45" t="s">
        <v>55</v>
      </c>
      <c r="C8" s="45"/>
      <c r="D8" s="45"/>
      <c r="E8" s="87"/>
      <c r="F8" s="83"/>
      <c r="G8" s="83"/>
      <c r="H8" s="83"/>
      <c r="I8" s="43"/>
    </row>
    <row r="9" spans="1:9" x14ac:dyDescent="0.15">
      <c r="A9" s="44" t="s">
        <v>0</v>
      </c>
      <c r="B9" s="45" t="s">
        <v>56</v>
      </c>
      <c r="C9" s="45"/>
      <c r="D9" s="45"/>
      <c r="E9" s="87"/>
      <c r="F9" s="83"/>
      <c r="G9" s="83"/>
      <c r="H9" s="83"/>
      <c r="I9" s="43"/>
    </row>
    <row r="10" spans="1:9" x14ac:dyDescent="0.15">
      <c r="A10" s="44" t="s">
        <v>13</v>
      </c>
      <c r="B10" s="140">
        <v>43115</v>
      </c>
      <c r="C10" s="140"/>
      <c r="D10" s="46"/>
      <c r="E10" s="88"/>
      <c r="F10" s="47"/>
      <c r="G10" s="47"/>
      <c r="H10" s="47"/>
      <c r="I10" s="43"/>
    </row>
    <row r="11" spans="1:9" x14ac:dyDescent="0.15">
      <c r="A11" s="44" t="s">
        <v>33</v>
      </c>
      <c r="B11" s="45" t="s">
        <v>57</v>
      </c>
      <c r="C11" s="46"/>
      <c r="D11" s="84"/>
      <c r="E11" s="86"/>
      <c r="F11" s="84"/>
      <c r="G11" s="84"/>
      <c r="H11" s="84"/>
      <c r="I11" s="43"/>
    </row>
    <row r="12" spans="1:9" x14ac:dyDescent="0.15">
      <c r="A12" s="44" t="s">
        <v>16</v>
      </c>
      <c r="B12" s="83" t="s">
        <v>49</v>
      </c>
      <c r="C12" s="84"/>
      <c r="D12" s="84"/>
      <c r="E12" s="86"/>
      <c r="F12" s="84"/>
      <c r="G12" s="84"/>
      <c r="H12" s="84"/>
      <c r="I12" s="43"/>
    </row>
    <row r="13" spans="1:9" x14ac:dyDescent="0.15">
      <c r="A13" s="83" t="s">
        <v>12</v>
      </c>
      <c r="B13" s="48" t="s">
        <v>2</v>
      </c>
      <c r="C13" s="49"/>
      <c r="D13" s="50"/>
      <c r="E13" s="89"/>
      <c r="F13" s="50" t="s">
        <v>1</v>
      </c>
      <c r="G13" s="49"/>
      <c r="H13" s="51"/>
      <c r="I13" s="52" t="s">
        <v>24</v>
      </c>
    </row>
    <row r="14" spans="1:9" x14ac:dyDescent="0.15">
      <c r="A14" s="83" t="s">
        <v>15</v>
      </c>
      <c r="B14" s="53">
        <v>0.75</v>
      </c>
      <c r="C14" s="54"/>
      <c r="D14" s="55">
        <v>0</v>
      </c>
      <c r="E14" s="90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83" t="s">
        <v>14</v>
      </c>
      <c r="B15" s="58">
        <v>60.98</v>
      </c>
      <c r="C15" s="59"/>
      <c r="D15" s="60">
        <v>1</v>
      </c>
      <c r="E15" s="91"/>
      <c r="F15" s="60">
        <v>30</v>
      </c>
      <c r="G15" s="59"/>
      <c r="H15" s="56" t="s">
        <v>19</v>
      </c>
      <c r="I15" s="57" t="s">
        <v>26</v>
      </c>
    </row>
    <row r="16" spans="1:9" x14ac:dyDescent="0.15">
      <c r="A16" s="83"/>
      <c r="B16" s="61" t="s">
        <v>5</v>
      </c>
      <c r="C16" s="62" t="s">
        <v>4</v>
      </c>
      <c r="D16" s="62" t="s">
        <v>5</v>
      </c>
      <c r="E16" s="92" t="s">
        <v>4</v>
      </c>
      <c r="F16" s="62" t="s">
        <v>5</v>
      </c>
      <c r="G16" s="62" t="s">
        <v>4</v>
      </c>
      <c r="H16" s="63" t="s">
        <v>4</v>
      </c>
      <c r="I16" s="64">
        <v>25</v>
      </c>
    </row>
    <row r="17" spans="1:10" x14ac:dyDescent="0.15">
      <c r="A17" s="77" t="s">
        <v>53</v>
      </c>
      <c r="B17" s="81">
        <v>45.57</v>
      </c>
      <c r="C17" s="82">
        <f>B17/B$15*1000*B$14</f>
        <v>560.4706461134798</v>
      </c>
      <c r="D17" s="81"/>
      <c r="E17" s="81">
        <f>D17/D$15*1000*D$14</f>
        <v>0</v>
      </c>
      <c r="F17" s="81">
        <v>23.78</v>
      </c>
      <c r="G17" s="82">
        <f>F17/F$15*1000*F$14</f>
        <v>634.13333333333344</v>
      </c>
      <c r="H17" s="85">
        <f>LARGE((C17,E17,G17),1)</f>
        <v>634.13333333333344</v>
      </c>
      <c r="I17" s="76">
        <v>9</v>
      </c>
      <c r="J17" t="s">
        <v>61</v>
      </c>
    </row>
    <row r="18" spans="1:10" x14ac:dyDescent="0.15">
      <c r="A18" s="77" t="s">
        <v>51</v>
      </c>
      <c r="B18" s="81">
        <v>31.9</v>
      </c>
      <c r="C18" s="82">
        <f>B18/B$15*1000*B$14</f>
        <v>392.3417513938997</v>
      </c>
      <c r="D18" s="81"/>
      <c r="E18" s="81">
        <f>D18/D$15*1000*D$14</f>
        <v>0</v>
      </c>
      <c r="F18" s="81">
        <v>0</v>
      </c>
      <c r="G18" s="82">
        <f>F18/F$15*1000*F$14</f>
        <v>0</v>
      </c>
      <c r="H18" s="85">
        <f>LARGE((C18,E18,G18),1)</f>
        <v>392.3417513938997</v>
      </c>
      <c r="I18" s="76">
        <v>18</v>
      </c>
    </row>
    <row r="19" spans="1:10" x14ac:dyDescent="0.15">
      <c r="A19" s="77" t="s">
        <v>52</v>
      </c>
      <c r="B19" s="81">
        <v>18.05</v>
      </c>
      <c r="C19" s="82">
        <f>B19/B$15*1000*B$14</f>
        <v>221.99901607084291</v>
      </c>
      <c r="D19" s="81"/>
      <c r="E19" s="81">
        <f>D19/D$15*1000*D$14</f>
        <v>0</v>
      </c>
      <c r="F19" s="81">
        <v>0</v>
      </c>
      <c r="G19" s="82">
        <f>F19/F$15*1000*F$14</f>
        <v>0</v>
      </c>
      <c r="H19" s="85">
        <f>LARGE((C19,E19,G19),1)</f>
        <v>221.99901607084291</v>
      </c>
      <c r="I19" s="76">
        <v>20</v>
      </c>
    </row>
    <row r="20" spans="1:10" x14ac:dyDescent="0.15">
      <c r="A20" s="77" t="s">
        <v>50</v>
      </c>
      <c r="B20" s="81">
        <v>50.15</v>
      </c>
      <c r="C20" s="82">
        <f>B20/B$15*1000*B$14</f>
        <v>616.80059035749423</v>
      </c>
      <c r="D20" s="81"/>
      <c r="E20" s="81">
        <v>0</v>
      </c>
      <c r="F20" s="81">
        <v>0</v>
      </c>
      <c r="G20" s="82">
        <f>F20/F$15*1000*F$14</f>
        <v>0</v>
      </c>
      <c r="H20" s="85">
        <f>LARGE((C20,E20,G20),1)</f>
        <v>616.80059035749423</v>
      </c>
      <c r="I20" s="105" t="s">
        <v>103</v>
      </c>
      <c r="J20" t="s">
        <v>62</v>
      </c>
    </row>
    <row r="21" spans="1:10" x14ac:dyDescent="0.15">
      <c r="C21"/>
    </row>
    <row r="22" spans="1:10" x14ac:dyDescent="0.15">
      <c r="C22"/>
    </row>
    <row r="23" spans="1:10" x14ac:dyDescent="0.15">
      <c r="C23"/>
    </row>
    <row r="24" spans="1:10" x14ac:dyDescent="0.15">
      <c r="C24"/>
    </row>
    <row r="25" spans="1:10" x14ac:dyDescent="0.15">
      <c r="C25"/>
    </row>
    <row r="26" spans="1:10" x14ac:dyDescent="0.15">
      <c r="C26"/>
    </row>
    <row r="27" spans="1:10" x14ac:dyDescent="0.15">
      <c r="C27"/>
    </row>
    <row r="28" spans="1:10" x14ac:dyDescent="0.15">
      <c r="C28"/>
    </row>
    <row r="29" spans="1:10" x14ac:dyDescent="0.15">
      <c r="C29"/>
    </row>
    <row r="30" spans="1:10" x14ac:dyDescent="0.15">
      <c r="C30"/>
    </row>
    <row r="31" spans="1:10" x14ac:dyDescent="0.15">
      <c r="C31"/>
    </row>
    <row r="32" spans="1:10" x14ac:dyDescent="0.15">
      <c r="C32"/>
    </row>
  </sheetData>
  <sortState xmlns:xlrd2="http://schemas.microsoft.com/office/spreadsheetml/2017/richdata2" ref="A17:I20">
    <sortCondition ref="I17:I20"/>
  </sortState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7637A-09B1-A94B-9A2B-756CAE3E06FA}">
  <dimension ref="A1:J37"/>
  <sheetViews>
    <sheetView topLeftCell="A9" workbookViewId="0">
      <selection activeCell="L28" sqref="L28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95"/>
      <c r="C1" s="95"/>
      <c r="D1" s="95"/>
      <c r="E1" s="95"/>
      <c r="F1" s="95"/>
      <c r="G1" s="95"/>
      <c r="H1" s="95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95"/>
      <c r="H2" s="95"/>
      <c r="I2" s="43"/>
    </row>
    <row r="3" spans="1:9" ht="15" customHeight="1" x14ac:dyDescent="0.15">
      <c r="A3" s="137"/>
      <c r="B3" s="95"/>
      <c r="C3" s="95"/>
      <c r="D3" s="95"/>
      <c r="E3" s="95"/>
      <c r="F3" s="95"/>
      <c r="G3" s="95"/>
      <c r="H3" s="95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95"/>
      <c r="H4" s="95"/>
      <c r="I4" s="43"/>
    </row>
    <row r="5" spans="1:9" ht="15" customHeight="1" x14ac:dyDescent="0.15">
      <c r="A5" s="137"/>
      <c r="B5" s="95"/>
      <c r="C5" s="95"/>
      <c r="D5" s="95"/>
      <c r="E5" s="95"/>
      <c r="F5" s="95"/>
      <c r="G5" s="95"/>
      <c r="H5" s="95"/>
      <c r="I5" s="43"/>
    </row>
    <row r="6" spans="1:9" ht="15" customHeight="1" x14ac:dyDescent="0.15">
      <c r="A6" s="137"/>
      <c r="B6" s="138"/>
      <c r="C6" s="138"/>
      <c r="D6" s="95"/>
      <c r="E6" s="95"/>
      <c r="F6" s="95"/>
      <c r="G6" s="95"/>
      <c r="H6" s="95"/>
      <c r="I6" s="43"/>
    </row>
    <row r="7" spans="1:9" ht="15" customHeight="1" x14ac:dyDescent="0.15">
      <c r="A7" s="137"/>
      <c r="B7" s="95"/>
      <c r="C7" s="95"/>
      <c r="D7" s="95"/>
      <c r="E7" s="95"/>
      <c r="F7" s="95"/>
      <c r="G7" s="95"/>
      <c r="H7" s="95"/>
      <c r="I7" s="43"/>
    </row>
    <row r="8" spans="1:9" ht="15" customHeight="1" x14ac:dyDescent="0.15">
      <c r="A8" s="44" t="s">
        <v>11</v>
      </c>
      <c r="B8" s="45" t="s">
        <v>63</v>
      </c>
      <c r="C8" s="45"/>
      <c r="D8" s="45"/>
      <c r="E8" s="45"/>
      <c r="F8" s="94"/>
      <c r="G8" s="94"/>
      <c r="H8" s="94"/>
      <c r="I8" s="43"/>
    </row>
    <row r="9" spans="1:9" ht="15" customHeight="1" x14ac:dyDescent="0.15">
      <c r="A9" s="44" t="s">
        <v>0</v>
      </c>
      <c r="B9" s="45" t="s">
        <v>64</v>
      </c>
      <c r="C9" s="45"/>
      <c r="D9" s="45"/>
      <c r="E9" s="45"/>
      <c r="F9" s="94"/>
      <c r="G9" s="94"/>
      <c r="H9" s="94"/>
      <c r="I9" s="43"/>
    </row>
    <row r="10" spans="1:9" ht="15" customHeight="1" x14ac:dyDescent="0.15">
      <c r="A10" s="44" t="s">
        <v>13</v>
      </c>
      <c r="B10" s="140">
        <v>43128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95"/>
      <c r="E11" s="95"/>
      <c r="F11" s="95"/>
      <c r="G11" s="95"/>
      <c r="H11" s="95"/>
      <c r="I11" s="43"/>
    </row>
    <row r="12" spans="1:9" ht="15" customHeight="1" x14ac:dyDescent="0.15">
      <c r="A12" s="44" t="s">
        <v>16</v>
      </c>
      <c r="B12" s="94" t="s">
        <v>49</v>
      </c>
      <c r="C12" s="95"/>
      <c r="D12" s="95"/>
      <c r="E12" s="95"/>
      <c r="F12" s="95"/>
      <c r="G12" s="95"/>
      <c r="H12" s="95"/>
      <c r="I12" s="43"/>
    </row>
    <row r="13" spans="1:9" ht="15" customHeight="1" x14ac:dyDescent="0.15">
      <c r="A13" s="94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94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ht="15" customHeight="1" x14ac:dyDescent="0.15">
      <c r="A15" s="94" t="s">
        <v>14</v>
      </c>
      <c r="B15" s="58">
        <v>1</v>
      </c>
      <c r="C15" s="59"/>
      <c r="D15" s="60">
        <v>1</v>
      </c>
      <c r="E15" s="59"/>
      <c r="F15" s="60">
        <v>68.05</v>
      </c>
      <c r="G15" s="59"/>
      <c r="H15" s="56" t="s">
        <v>19</v>
      </c>
      <c r="I15" s="57" t="s">
        <v>26</v>
      </c>
    </row>
    <row r="16" spans="1:9" ht="15" customHeight="1" x14ac:dyDescent="0.15">
      <c r="A16" s="94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16</v>
      </c>
    </row>
    <row r="17" spans="1:10" ht="15" customHeight="1" x14ac:dyDescent="0.15">
      <c r="A17" s="77" t="s">
        <v>53</v>
      </c>
      <c r="B17" s="81">
        <v>0</v>
      </c>
      <c r="C17" s="82">
        <f>B17/B$15*1000*B$14</f>
        <v>0</v>
      </c>
      <c r="D17" s="81">
        <v>0</v>
      </c>
      <c r="E17" s="82">
        <f>D17/D$15*1000*D$14</f>
        <v>0</v>
      </c>
      <c r="F17" s="81">
        <v>68.05</v>
      </c>
      <c r="G17" s="82">
        <f t="shared" ref="G17:G32" si="0">F17/F$15*1000*F$14</f>
        <v>500</v>
      </c>
      <c r="H17" s="75">
        <f>LARGE((C17,E17,G17),1)</f>
        <v>500</v>
      </c>
      <c r="I17" s="76">
        <v>1</v>
      </c>
      <c r="J17" s="96"/>
    </row>
    <row r="18" spans="1:10" ht="15" customHeight="1" x14ac:dyDescent="0.15">
      <c r="A18" s="77" t="s">
        <v>52</v>
      </c>
      <c r="B18" s="81">
        <v>0</v>
      </c>
      <c r="C18" s="82">
        <f t="shared" ref="C18:C32" si="1">B18/B$15*1000*B$14</f>
        <v>0</v>
      </c>
      <c r="D18" s="81">
        <v>0</v>
      </c>
      <c r="E18" s="82">
        <f t="shared" ref="E18:E32" si="2">D18/D$15*1000*D$14</f>
        <v>0</v>
      </c>
      <c r="F18" s="81">
        <v>64.569999999999993</v>
      </c>
      <c r="G18" s="82">
        <f t="shared" si="0"/>
        <v>474.43056576047019</v>
      </c>
      <c r="H18" s="75">
        <f>LARGE((C18,E18,G18),1)</f>
        <v>474.43056576047019</v>
      </c>
      <c r="I18" s="76">
        <f>I17+1</f>
        <v>2</v>
      </c>
      <c r="J18" s="96"/>
    </row>
    <row r="19" spans="1:10" x14ac:dyDescent="0.15">
      <c r="A19" s="78" t="s">
        <v>65</v>
      </c>
      <c r="B19" s="81">
        <v>0</v>
      </c>
      <c r="C19" s="82">
        <f t="shared" si="1"/>
        <v>0</v>
      </c>
      <c r="D19" s="81">
        <v>0</v>
      </c>
      <c r="E19" s="82">
        <f t="shared" si="2"/>
        <v>0</v>
      </c>
      <c r="F19" s="81">
        <v>59.12</v>
      </c>
      <c r="G19" s="82">
        <f t="shared" si="0"/>
        <v>434.38648052902278</v>
      </c>
      <c r="H19" s="75">
        <f>LARGE((C19,E19,G19),1)</f>
        <v>434.38648052902278</v>
      </c>
      <c r="I19" s="76">
        <f t="shared" ref="I19:I32" si="3">I18+1</f>
        <v>3</v>
      </c>
      <c r="J19" s="96"/>
    </row>
    <row r="20" spans="1:10" x14ac:dyDescent="0.15">
      <c r="A20" s="78" t="s">
        <v>66</v>
      </c>
      <c r="B20" s="81">
        <v>0</v>
      </c>
      <c r="C20" s="82">
        <f t="shared" si="1"/>
        <v>0</v>
      </c>
      <c r="D20" s="81">
        <v>0</v>
      </c>
      <c r="E20" s="82">
        <f t="shared" si="2"/>
        <v>0</v>
      </c>
      <c r="F20" s="81">
        <v>57.75</v>
      </c>
      <c r="G20" s="82">
        <f t="shared" si="0"/>
        <v>424.3203526818516</v>
      </c>
      <c r="H20" s="75">
        <f>LARGE((C20,E20,G20),1)</f>
        <v>424.3203526818516</v>
      </c>
      <c r="I20" s="76">
        <f t="shared" si="3"/>
        <v>4</v>
      </c>
    </row>
    <row r="21" spans="1:10" x14ac:dyDescent="0.15">
      <c r="A21" s="78" t="s">
        <v>67</v>
      </c>
      <c r="B21" s="81">
        <v>0</v>
      </c>
      <c r="C21" s="82">
        <f t="shared" si="1"/>
        <v>0</v>
      </c>
      <c r="D21" s="81">
        <v>0</v>
      </c>
      <c r="E21" s="82">
        <f t="shared" si="2"/>
        <v>0</v>
      </c>
      <c r="F21" s="81">
        <v>54.51</v>
      </c>
      <c r="G21" s="82">
        <f t="shared" si="0"/>
        <v>400.51432770022046</v>
      </c>
      <c r="H21" s="75">
        <f>LARGE((C21,E21,G21),1)</f>
        <v>400.51432770022046</v>
      </c>
      <c r="I21" s="76">
        <f t="shared" si="3"/>
        <v>5</v>
      </c>
    </row>
    <row r="22" spans="1:10" x14ac:dyDescent="0.15">
      <c r="A22" s="78" t="s">
        <v>68</v>
      </c>
      <c r="B22" s="81">
        <v>0</v>
      </c>
      <c r="C22" s="82">
        <f t="shared" si="1"/>
        <v>0</v>
      </c>
      <c r="D22" s="81">
        <v>0</v>
      </c>
      <c r="E22" s="82">
        <f t="shared" si="2"/>
        <v>0</v>
      </c>
      <c r="F22" s="81">
        <v>53.33</v>
      </c>
      <c r="G22" s="82">
        <f t="shared" si="0"/>
        <v>391.844232182219</v>
      </c>
      <c r="H22" s="75">
        <f>LARGE((C22,E22,G22),1)</f>
        <v>391.844232182219</v>
      </c>
      <c r="I22" s="76">
        <f t="shared" si="3"/>
        <v>6</v>
      </c>
    </row>
    <row r="23" spans="1:10" x14ac:dyDescent="0.15">
      <c r="A23" s="78" t="s">
        <v>69</v>
      </c>
      <c r="B23" s="81">
        <v>0</v>
      </c>
      <c r="C23" s="82">
        <f t="shared" si="1"/>
        <v>0</v>
      </c>
      <c r="D23" s="81">
        <v>0</v>
      </c>
      <c r="E23" s="82">
        <f t="shared" si="2"/>
        <v>0</v>
      </c>
      <c r="F23" s="81">
        <v>51.11</v>
      </c>
      <c r="G23" s="82">
        <f t="shared" si="0"/>
        <v>375.53269654665689</v>
      </c>
      <c r="H23" s="75">
        <f>LARGE((C23,E23,G23),1)</f>
        <v>375.53269654665689</v>
      </c>
      <c r="I23" s="76">
        <f t="shared" si="3"/>
        <v>7</v>
      </c>
    </row>
    <row r="24" spans="1:10" x14ac:dyDescent="0.15">
      <c r="A24" s="78" t="s">
        <v>70</v>
      </c>
      <c r="B24" s="81">
        <v>0</v>
      </c>
      <c r="C24" s="82">
        <f t="shared" si="1"/>
        <v>0</v>
      </c>
      <c r="D24" s="81">
        <v>0</v>
      </c>
      <c r="E24" s="82">
        <f t="shared" si="2"/>
        <v>0</v>
      </c>
      <c r="F24" s="81">
        <v>38.75</v>
      </c>
      <c r="G24" s="82">
        <f t="shared" si="0"/>
        <v>284.71711976487882</v>
      </c>
      <c r="H24" s="75">
        <f>LARGE((C24,E24,G24),1)</f>
        <v>284.71711976487882</v>
      </c>
      <c r="I24" s="76">
        <f t="shared" si="3"/>
        <v>8</v>
      </c>
    </row>
    <row r="25" spans="1:10" x14ac:dyDescent="0.15">
      <c r="A25" s="78" t="s">
        <v>71</v>
      </c>
      <c r="B25" s="81">
        <v>0</v>
      </c>
      <c r="C25" s="82">
        <f t="shared" si="1"/>
        <v>0</v>
      </c>
      <c r="D25" s="81">
        <v>0</v>
      </c>
      <c r="E25" s="82">
        <f t="shared" si="2"/>
        <v>0</v>
      </c>
      <c r="F25" s="81">
        <v>29.05</v>
      </c>
      <c r="G25" s="82">
        <f t="shared" si="0"/>
        <v>213.44599559147687</v>
      </c>
      <c r="H25" s="75">
        <f>LARGE((C25,E25,G25),1)</f>
        <v>213.44599559147687</v>
      </c>
      <c r="I25" s="76">
        <f t="shared" si="3"/>
        <v>9</v>
      </c>
    </row>
    <row r="26" spans="1:10" x14ac:dyDescent="0.15">
      <c r="A26" s="78" t="s">
        <v>72</v>
      </c>
      <c r="B26" s="81">
        <v>0</v>
      </c>
      <c r="C26" s="82">
        <f t="shared" si="1"/>
        <v>0</v>
      </c>
      <c r="D26" s="81">
        <v>0</v>
      </c>
      <c r="E26" s="82">
        <f t="shared" si="2"/>
        <v>0</v>
      </c>
      <c r="F26" s="81">
        <v>28.98</v>
      </c>
      <c r="G26" s="82">
        <f t="shared" si="0"/>
        <v>212.93166789125644</v>
      </c>
      <c r="H26" s="75">
        <f>LARGE((C26,E26,G26),1)</f>
        <v>212.93166789125644</v>
      </c>
      <c r="I26" s="76">
        <f t="shared" si="3"/>
        <v>10</v>
      </c>
    </row>
    <row r="27" spans="1:10" x14ac:dyDescent="0.15">
      <c r="A27" s="78" t="s">
        <v>73</v>
      </c>
      <c r="B27" s="81">
        <v>0</v>
      </c>
      <c r="C27" s="82">
        <f t="shared" si="1"/>
        <v>0</v>
      </c>
      <c r="D27" s="81">
        <v>0</v>
      </c>
      <c r="E27" s="82">
        <f t="shared" si="2"/>
        <v>0</v>
      </c>
      <c r="F27" s="81">
        <v>27.16</v>
      </c>
      <c r="G27" s="82">
        <f t="shared" si="0"/>
        <v>199.55914768552535</v>
      </c>
      <c r="H27" s="75">
        <f>LARGE((C27,E27,G27),1)</f>
        <v>199.55914768552535</v>
      </c>
      <c r="I27" s="76">
        <f t="shared" si="3"/>
        <v>11</v>
      </c>
    </row>
    <row r="28" spans="1:10" x14ac:dyDescent="0.15">
      <c r="A28" s="78" t="s">
        <v>74</v>
      </c>
      <c r="B28" s="81">
        <v>0</v>
      </c>
      <c r="C28" s="82">
        <f t="shared" si="1"/>
        <v>0</v>
      </c>
      <c r="D28" s="81">
        <v>0</v>
      </c>
      <c r="E28" s="82">
        <f t="shared" si="2"/>
        <v>0</v>
      </c>
      <c r="F28" s="81">
        <v>25.44</v>
      </c>
      <c r="G28" s="82">
        <f t="shared" si="0"/>
        <v>186.92138133725203</v>
      </c>
      <c r="H28" s="75">
        <f>LARGE((C28,E28,G28),1)</f>
        <v>186.92138133725203</v>
      </c>
      <c r="I28" s="76">
        <f t="shared" si="3"/>
        <v>12</v>
      </c>
    </row>
    <row r="29" spans="1:10" x14ac:dyDescent="0.15">
      <c r="A29" s="78" t="s">
        <v>75</v>
      </c>
      <c r="B29" s="81">
        <v>0</v>
      </c>
      <c r="C29" s="82">
        <f t="shared" si="1"/>
        <v>0</v>
      </c>
      <c r="D29" s="81">
        <v>0</v>
      </c>
      <c r="E29" s="82">
        <f t="shared" si="2"/>
        <v>0</v>
      </c>
      <c r="F29" s="81">
        <v>23.27</v>
      </c>
      <c r="G29" s="82">
        <f t="shared" si="0"/>
        <v>170.97722263041882</v>
      </c>
      <c r="H29" s="75">
        <f>LARGE((C29,E29,G29),1)</f>
        <v>170.97722263041882</v>
      </c>
      <c r="I29" s="76">
        <f t="shared" si="3"/>
        <v>13</v>
      </c>
    </row>
    <row r="30" spans="1:10" x14ac:dyDescent="0.15">
      <c r="A30" s="78" t="s">
        <v>76</v>
      </c>
      <c r="B30" s="81">
        <v>0</v>
      </c>
      <c r="C30" s="82">
        <f t="shared" si="1"/>
        <v>0</v>
      </c>
      <c r="D30" s="81">
        <v>0</v>
      </c>
      <c r="E30" s="82">
        <f t="shared" si="2"/>
        <v>0</v>
      </c>
      <c r="F30" s="81">
        <v>22.71</v>
      </c>
      <c r="G30" s="82">
        <f t="shared" si="0"/>
        <v>166.8626010286554</v>
      </c>
      <c r="H30" s="75">
        <f>LARGE((C30,E30,G30),1)</f>
        <v>166.8626010286554</v>
      </c>
      <c r="I30" s="76">
        <f t="shared" si="3"/>
        <v>14</v>
      </c>
    </row>
    <row r="31" spans="1:10" x14ac:dyDescent="0.15">
      <c r="A31" s="78" t="s">
        <v>78</v>
      </c>
      <c r="B31" s="81">
        <v>0</v>
      </c>
      <c r="C31" s="82">
        <f t="shared" si="1"/>
        <v>0</v>
      </c>
      <c r="D31" s="81">
        <v>0</v>
      </c>
      <c r="E31" s="82">
        <f t="shared" si="2"/>
        <v>0</v>
      </c>
      <c r="F31" s="81">
        <v>16.2</v>
      </c>
      <c r="G31" s="82">
        <f t="shared" si="0"/>
        <v>119.03012490815577</v>
      </c>
      <c r="H31" s="75">
        <f>LARGE((C31,E31,G31),1)</f>
        <v>119.03012490815577</v>
      </c>
      <c r="I31" s="76">
        <f t="shared" si="3"/>
        <v>15</v>
      </c>
    </row>
    <row r="32" spans="1:10" x14ac:dyDescent="0.15">
      <c r="A32" s="78" t="s">
        <v>77</v>
      </c>
      <c r="B32" s="81">
        <v>0</v>
      </c>
      <c r="C32" s="82">
        <f t="shared" si="1"/>
        <v>0</v>
      </c>
      <c r="D32" s="81">
        <v>0</v>
      </c>
      <c r="E32" s="82">
        <f t="shared" si="2"/>
        <v>0</v>
      </c>
      <c r="F32" s="81">
        <v>14.34</v>
      </c>
      <c r="G32" s="82">
        <f t="shared" si="0"/>
        <v>105.36370315944158</v>
      </c>
      <c r="H32" s="75">
        <f>LARGE((C32,E32,G32),1)</f>
        <v>105.36370315944158</v>
      </c>
      <c r="I32" s="76">
        <f t="shared" si="3"/>
        <v>16</v>
      </c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  <row r="37" spans="3:3" x14ac:dyDescent="0.15">
      <c r="C37"/>
    </row>
  </sheetData>
  <mergeCells count="5">
    <mergeCell ref="A1:A7"/>
    <mergeCell ref="B2:F2"/>
    <mergeCell ref="B4:F4"/>
    <mergeCell ref="B6:C6"/>
    <mergeCell ref="B10:C10"/>
  </mergeCells>
  <conditionalFormatting sqref="A18:A25">
    <cfRule type="duplicateValues" dxfId="19" priority="1"/>
  </conditionalFormatting>
  <conditionalFormatting sqref="A18:A25">
    <cfRule type="duplicateValues" dxfId="18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5395-5A96-B247-92D7-49801B436DAE}">
  <dimension ref="A1:J37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68" customWidth="1"/>
    <col min="4" max="8" width="8.6640625" customWidth="1"/>
    <col min="9" max="9" width="9.1640625" customWidth="1"/>
  </cols>
  <sheetData>
    <row r="1" spans="1:9" ht="15" customHeight="1" x14ac:dyDescent="0.15">
      <c r="A1" s="137"/>
      <c r="B1" s="95"/>
      <c r="C1" s="95"/>
      <c r="D1" s="95"/>
      <c r="E1" s="95"/>
      <c r="F1" s="95"/>
      <c r="G1" s="95"/>
      <c r="H1" s="95"/>
      <c r="I1" s="43"/>
    </row>
    <row r="2" spans="1:9" ht="15" customHeight="1" x14ac:dyDescent="0.15">
      <c r="A2" s="137"/>
      <c r="B2" s="139" t="s">
        <v>39</v>
      </c>
      <c r="C2" s="139"/>
      <c r="D2" s="139"/>
      <c r="E2" s="139"/>
      <c r="F2" s="139"/>
      <c r="G2" s="95"/>
      <c r="H2" s="95"/>
      <c r="I2" s="43"/>
    </row>
    <row r="3" spans="1:9" ht="15" customHeight="1" x14ac:dyDescent="0.15">
      <c r="A3" s="137"/>
      <c r="B3" s="95"/>
      <c r="C3" s="95"/>
      <c r="D3" s="95"/>
      <c r="E3" s="95"/>
      <c r="F3" s="95"/>
      <c r="G3" s="95"/>
      <c r="H3" s="95"/>
      <c r="I3" s="43"/>
    </row>
    <row r="4" spans="1:9" ht="15" customHeight="1" x14ac:dyDescent="0.15">
      <c r="A4" s="137"/>
      <c r="B4" s="139" t="s">
        <v>34</v>
      </c>
      <c r="C4" s="139"/>
      <c r="D4" s="139"/>
      <c r="E4" s="139"/>
      <c r="F4" s="139"/>
      <c r="G4" s="95"/>
      <c r="H4" s="95"/>
      <c r="I4" s="43"/>
    </row>
    <row r="5" spans="1:9" ht="15" customHeight="1" x14ac:dyDescent="0.15">
      <c r="A5" s="137"/>
      <c r="B5" s="95"/>
      <c r="C5" s="95"/>
      <c r="D5" s="95"/>
      <c r="E5" s="95"/>
      <c r="F5" s="95"/>
      <c r="G5" s="95"/>
      <c r="H5" s="95"/>
      <c r="I5" s="43"/>
    </row>
    <row r="6" spans="1:9" ht="15" customHeight="1" x14ac:dyDescent="0.15">
      <c r="A6" s="137"/>
      <c r="B6" s="138"/>
      <c r="C6" s="138"/>
      <c r="D6" s="95"/>
      <c r="E6" s="95"/>
      <c r="F6" s="95"/>
      <c r="G6" s="95"/>
      <c r="H6" s="95"/>
      <c r="I6" s="43"/>
    </row>
    <row r="7" spans="1:9" ht="15" customHeight="1" x14ac:dyDescent="0.15">
      <c r="A7" s="137"/>
      <c r="B7" s="95"/>
      <c r="C7" s="95"/>
      <c r="D7" s="95"/>
      <c r="E7" s="95"/>
      <c r="F7" s="95"/>
      <c r="G7" s="95"/>
      <c r="H7" s="95"/>
      <c r="I7" s="43"/>
    </row>
    <row r="8" spans="1:9" ht="15" customHeight="1" x14ac:dyDescent="0.15">
      <c r="A8" s="44" t="s">
        <v>11</v>
      </c>
      <c r="B8" s="45" t="s">
        <v>63</v>
      </c>
      <c r="C8" s="45"/>
      <c r="D8" s="45"/>
      <c r="E8" s="45"/>
      <c r="F8" s="94"/>
      <c r="G8" s="94"/>
      <c r="H8" s="94"/>
      <c r="I8" s="43"/>
    </row>
    <row r="9" spans="1:9" ht="15" customHeight="1" x14ac:dyDescent="0.15">
      <c r="A9" s="44" t="s">
        <v>0</v>
      </c>
      <c r="B9" s="45" t="s">
        <v>64</v>
      </c>
      <c r="C9" s="45"/>
      <c r="D9" s="45"/>
      <c r="E9" s="45"/>
      <c r="F9" s="94"/>
      <c r="G9" s="94"/>
      <c r="H9" s="94"/>
      <c r="I9" s="43"/>
    </row>
    <row r="10" spans="1:9" ht="15" customHeight="1" x14ac:dyDescent="0.15">
      <c r="A10" s="44" t="s">
        <v>13</v>
      </c>
      <c r="B10" s="140">
        <v>43129</v>
      </c>
      <c r="C10" s="140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42</v>
      </c>
      <c r="C11" s="46"/>
      <c r="D11" s="95"/>
      <c r="E11" s="95"/>
      <c r="F11" s="95"/>
      <c r="G11" s="95"/>
      <c r="H11" s="95"/>
      <c r="I11" s="43"/>
    </row>
    <row r="12" spans="1:9" ht="15" customHeight="1" x14ac:dyDescent="0.15">
      <c r="A12" s="44" t="s">
        <v>16</v>
      </c>
      <c r="B12" s="94" t="s">
        <v>49</v>
      </c>
      <c r="C12" s="95"/>
      <c r="D12" s="95"/>
      <c r="E12" s="95"/>
      <c r="F12" s="95"/>
      <c r="G12" s="95"/>
      <c r="H12" s="95"/>
      <c r="I12" s="43"/>
    </row>
    <row r="13" spans="1:9" ht="15" customHeight="1" x14ac:dyDescent="0.15">
      <c r="A13" s="94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94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ht="15" customHeight="1" x14ac:dyDescent="0.15">
      <c r="A15" s="94" t="s">
        <v>14</v>
      </c>
      <c r="B15" s="58">
        <v>1</v>
      </c>
      <c r="C15" s="59"/>
      <c r="D15" s="60">
        <v>1</v>
      </c>
      <c r="E15" s="59"/>
      <c r="F15" s="60">
        <v>65</v>
      </c>
      <c r="G15" s="59"/>
      <c r="H15" s="56" t="s">
        <v>19</v>
      </c>
      <c r="I15" s="57" t="s">
        <v>26</v>
      </c>
    </row>
    <row r="16" spans="1:9" ht="15" customHeight="1" x14ac:dyDescent="0.15">
      <c r="A16" s="94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16</v>
      </c>
    </row>
    <row r="17" spans="1:10" ht="15" customHeight="1" x14ac:dyDescent="0.15">
      <c r="A17" s="77" t="s">
        <v>53</v>
      </c>
      <c r="B17" s="81">
        <v>0</v>
      </c>
      <c r="C17" s="82">
        <f t="shared" ref="C17:C32" si="0">B17/B$15*1000*B$14</f>
        <v>0</v>
      </c>
      <c r="D17" s="81">
        <v>0</v>
      </c>
      <c r="E17" s="82">
        <f t="shared" ref="E17:E32" si="1">D17/D$15*1000*D$14</f>
        <v>0</v>
      </c>
      <c r="F17" s="81">
        <v>65</v>
      </c>
      <c r="G17" s="82">
        <f t="shared" ref="G17:G32" si="2">F17/F$15*1000*F$14</f>
        <v>500</v>
      </c>
      <c r="H17" s="75">
        <f>LARGE((C17,E17,G17),1)</f>
        <v>500</v>
      </c>
      <c r="I17" s="76">
        <v>1</v>
      </c>
      <c r="J17" s="96"/>
    </row>
    <row r="18" spans="1:10" ht="15" customHeight="1" x14ac:dyDescent="0.15">
      <c r="A18" s="77" t="s">
        <v>52</v>
      </c>
      <c r="B18" s="81">
        <v>0</v>
      </c>
      <c r="C18" s="82">
        <f t="shared" si="0"/>
        <v>0</v>
      </c>
      <c r="D18" s="81">
        <v>0</v>
      </c>
      <c r="E18" s="82">
        <f t="shared" si="1"/>
        <v>0</v>
      </c>
      <c r="F18" s="81">
        <v>56.87</v>
      </c>
      <c r="G18" s="82">
        <f t="shared" si="2"/>
        <v>437.46153846153845</v>
      </c>
      <c r="H18" s="75">
        <f>LARGE((C18,E18,G18),1)</f>
        <v>437.46153846153845</v>
      </c>
      <c r="I18" s="76">
        <f t="shared" ref="I18:I32" si="3">I17+1</f>
        <v>2</v>
      </c>
      <c r="J18" s="96"/>
    </row>
    <row r="19" spans="1:10" x14ac:dyDescent="0.15">
      <c r="A19" s="78" t="s">
        <v>66</v>
      </c>
      <c r="B19" s="81">
        <v>0</v>
      </c>
      <c r="C19" s="82">
        <f t="shared" si="0"/>
        <v>0</v>
      </c>
      <c r="D19" s="81">
        <v>0</v>
      </c>
      <c r="E19" s="82">
        <f t="shared" si="1"/>
        <v>0</v>
      </c>
      <c r="F19" s="81">
        <v>55.46</v>
      </c>
      <c r="G19" s="82">
        <f t="shared" si="2"/>
        <v>426.61538461538464</v>
      </c>
      <c r="H19" s="75">
        <f>LARGE((C19,E19,G19),1)</f>
        <v>426.61538461538464</v>
      </c>
      <c r="I19" s="76">
        <f t="shared" si="3"/>
        <v>3</v>
      </c>
      <c r="J19" s="96"/>
    </row>
    <row r="20" spans="1:10" x14ac:dyDescent="0.15">
      <c r="A20" s="78" t="s">
        <v>67</v>
      </c>
      <c r="B20" s="81">
        <v>0</v>
      </c>
      <c r="C20" s="82">
        <f t="shared" si="0"/>
        <v>0</v>
      </c>
      <c r="D20" s="81">
        <v>0</v>
      </c>
      <c r="E20" s="82">
        <f t="shared" si="1"/>
        <v>0</v>
      </c>
      <c r="F20" s="81">
        <v>53.88</v>
      </c>
      <c r="G20" s="82">
        <f t="shared" si="2"/>
        <v>414.46153846153851</v>
      </c>
      <c r="H20" s="75">
        <f>LARGE((C20,E20,G20),1)</f>
        <v>414.46153846153851</v>
      </c>
      <c r="I20" s="76">
        <f t="shared" si="3"/>
        <v>4</v>
      </c>
    </row>
    <row r="21" spans="1:10" x14ac:dyDescent="0.15">
      <c r="A21" s="78" t="s">
        <v>69</v>
      </c>
      <c r="B21" s="81">
        <v>0</v>
      </c>
      <c r="C21" s="82">
        <f t="shared" si="0"/>
        <v>0</v>
      </c>
      <c r="D21" s="81">
        <v>0</v>
      </c>
      <c r="E21" s="82">
        <f t="shared" si="1"/>
        <v>0</v>
      </c>
      <c r="F21" s="81">
        <v>52.27</v>
      </c>
      <c r="G21" s="82">
        <f t="shared" si="2"/>
        <v>402.07692307692309</v>
      </c>
      <c r="H21" s="75">
        <f>LARGE((C21,E21,G21),1)</f>
        <v>402.07692307692309</v>
      </c>
      <c r="I21" s="76">
        <f t="shared" si="3"/>
        <v>5</v>
      </c>
    </row>
    <row r="22" spans="1:10" x14ac:dyDescent="0.15">
      <c r="A22" s="78" t="s">
        <v>65</v>
      </c>
      <c r="B22" s="81">
        <v>0</v>
      </c>
      <c r="C22" s="82">
        <f t="shared" si="0"/>
        <v>0</v>
      </c>
      <c r="D22" s="81">
        <v>0</v>
      </c>
      <c r="E22" s="82">
        <f t="shared" si="1"/>
        <v>0</v>
      </c>
      <c r="F22" s="81">
        <v>51.66</v>
      </c>
      <c r="G22" s="82">
        <f t="shared" si="2"/>
        <v>397.38461538461536</v>
      </c>
      <c r="H22" s="75">
        <f>LARGE((C22,E22,G22),1)</f>
        <v>397.38461538461536</v>
      </c>
      <c r="I22" s="76">
        <f t="shared" si="3"/>
        <v>6</v>
      </c>
    </row>
    <row r="23" spans="1:10" x14ac:dyDescent="0.15">
      <c r="A23" s="78" t="s">
        <v>68</v>
      </c>
      <c r="B23" s="81">
        <v>0</v>
      </c>
      <c r="C23" s="82">
        <f t="shared" si="0"/>
        <v>0</v>
      </c>
      <c r="D23" s="81">
        <v>0</v>
      </c>
      <c r="E23" s="82">
        <f t="shared" si="1"/>
        <v>0</v>
      </c>
      <c r="F23" s="81">
        <v>45.63</v>
      </c>
      <c r="G23" s="82">
        <f t="shared" si="2"/>
        <v>351.00000000000006</v>
      </c>
      <c r="H23" s="75">
        <f>LARGE((C23,E23,G23),1)</f>
        <v>351.00000000000006</v>
      </c>
      <c r="I23" s="76">
        <f t="shared" si="3"/>
        <v>7</v>
      </c>
    </row>
    <row r="24" spans="1:10" x14ac:dyDescent="0.15">
      <c r="A24" s="78" t="s">
        <v>71</v>
      </c>
      <c r="B24" s="81">
        <v>0</v>
      </c>
      <c r="C24" s="82">
        <f t="shared" si="0"/>
        <v>0</v>
      </c>
      <c r="D24" s="81">
        <v>0</v>
      </c>
      <c r="E24" s="82">
        <f t="shared" si="1"/>
        <v>0</v>
      </c>
      <c r="F24" s="81">
        <v>40.64</v>
      </c>
      <c r="G24" s="82">
        <f t="shared" si="2"/>
        <v>312.61538461538464</v>
      </c>
      <c r="H24" s="75">
        <f>LARGE((C24,E24,G24),1)</f>
        <v>312.61538461538464</v>
      </c>
      <c r="I24" s="76">
        <f t="shared" si="3"/>
        <v>8</v>
      </c>
    </row>
    <row r="25" spans="1:10" x14ac:dyDescent="0.15">
      <c r="A25" s="78" t="s">
        <v>72</v>
      </c>
      <c r="B25" s="81">
        <v>0</v>
      </c>
      <c r="C25" s="82">
        <f t="shared" si="0"/>
        <v>0</v>
      </c>
      <c r="D25" s="81">
        <v>0</v>
      </c>
      <c r="E25" s="82">
        <f t="shared" si="1"/>
        <v>0</v>
      </c>
      <c r="F25" s="81">
        <v>35.19</v>
      </c>
      <c r="G25" s="82">
        <f t="shared" si="2"/>
        <v>270.69230769230768</v>
      </c>
      <c r="H25" s="75">
        <f>LARGE((C25,E25,G25),1)</f>
        <v>270.69230769230768</v>
      </c>
      <c r="I25" s="76">
        <f t="shared" si="3"/>
        <v>9</v>
      </c>
    </row>
    <row r="26" spans="1:10" x14ac:dyDescent="0.15">
      <c r="A26" s="78" t="s">
        <v>74</v>
      </c>
      <c r="B26" s="81">
        <v>0</v>
      </c>
      <c r="C26" s="82">
        <f t="shared" si="0"/>
        <v>0</v>
      </c>
      <c r="D26" s="81">
        <v>0</v>
      </c>
      <c r="E26" s="82">
        <f t="shared" si="1"/>
        <v>0</v>
      </c>
      <c r="F26" s="81">
        <v>34.57</v>
      </c>
      <c r="G26" s="82">
        <f t="shared" si="2"/>
        <v>265.92307692307691</v>
      </c>
      <c r="H26" s="75">
        <f>LARGE((C26,E26,G26),1)</f>
        <v>265.92307692307691</v>
      </c>
      <c r="I26" s="76">
        <f t="shared" si="3"/>
        <v>10</v>
      </c>
    </row>
    <row r="27" spans="1:10" x14ac:dyDescent="0.15">
      <c r="A27" s="78" t="s">
        <v>70</v>
      </c>
      <c r="B27" s="81">
        <v>0</v>
      </c>
      <c r="C27" s="82">
        <f t="shared" si="0"/>
        <v>0</v>
      </c>
      <c r="D27" s="81">
        <v>0</v>
      </c>
      <c r="E27" s="82">
        <f t="shared" si="1"/>
        <v>0</v>
      </c>
      <c r="F27" s="81">
        <v>31.9</v>
      </c>
      <c r="G27" s="82">
        <f t="shared" si="2"/>
        <v>245.38461538461536</v>
      </c>
      <c r="H27" s="75">
        <f>LARGE((C27,E27,G27),1)</f>
        <v>245.38461538461536</v>
      </c>
      <c r="I27" s="76">
        <f t="shared" si="3"/>
        <v>11</v>
      </c>
    </row>
    <row r="28" spans="1:10" x14ac:dyDescent="0.15">
      <c r="A28" s="78" t="s">
        <v>75</v>
      </c>
      <c r="B28" s="81">
        <v>0</v>
      </c>
      <c r="C28" s="82">
        <f t="shared" si="0"/>
        <v>0</v>
      </c>
      <c r="D28" s="81">
        <v>0</v>
      </c>
      <c r="E28" s="82">
        <f t="shared" si="1"/>
        <v>0</v>
      </c>
      <c r="F28" s="81">
        <v>27.3</v>
      </c>
      <c r="G28" s="82">
        <f t="shared" si="2"/>
        <v>210</v>
      </c>
      <c r="H28" s="75">
        <f>LARGE((C28,E28,G28),1)</f>
        <v>210</v>
      </c>
      <c r="I28" s="76">
        <f t="shared" si="3"/>
        <v>12</v>
      </c>
    </row>
    <row r="29" spans="1:10" x14ac:dyDescent="0.15">
      <c r="A29" s="78" t="s">
        <v>73</v>
      </c>
      <c r="B29" s="81">
        <v>0</v>
      </c>
      <c r="C29" s="82">
        <f t="shared" si="0"/>
        <v>0</v>
      </c>
      <c r="D29" s="81">
        <v>0</v>
      </c>
      <c r="E29" s="82">
        <f t="shared" si="1"/>
        <v>0</v>
      </c>
      <c r="F29" s="81">
        <v>24.71</v>
      </c>
      <c r="G29" s="82">
        <f t="shared" si="2"/>
        <v>190.07692307692309</v>
      </c>
      <c r="H29" s="75">
        <f>LARGE((C29,E29,G29),1)</f>
        <v>190.07692307692309</v>
      </c>
      <c r="I29" s="76">
        <f t="shared" si="3"/>
        <v>13</v>
      </c>
    </row>
    <row r="30" spans="1:10" x14ac:dyDescent="0.15">
      <c r="A30" s="78" t="s">
        <v>76</v>
      </c>
      <c r="B30" s="81">
        <v>0</v>
      </c>
      <c r="C30" s="82">
        <f t="shared" si="0"/>
        <v>0</v>
      </c>
      <c r="D30" s="81">
        <v>0</v>
      </c>
      <c r="E30" s="82">
        <f t="shared" si="1"/>
        <v>0</v>
      </c>
      <c r="F30" s="81">
        <v>24.66</v>
      </c>
      <c r="G30" s="82">
        <f t="shared" si="2"/>
        <v>189.69230769230768</v>
      </c>
      <c r="H30" s="75">
        <f>LARGE((C30,E30,G30),1)</f>
        <v>189.69230769230768</v>
      </c>
      <c r="I30" s="76">
        <f t="shared" si="3"/>
        <v>14</v>
      </c>
    </row>
    <row r="31" spans="1:10" x14ac:dyDescent="0.15">
      <c r="A31" s="78" t="s">
        <v>77</v>
      </c>
      <c r="B31" s="81">
        <v>0</v>
      </c>
      <c r="C31" s="82">
        <f t="shared" si="0"/>
        <v>0</v>
      </c>
      <c r="D31" s="81">
        <v>0</v>
      </c>
      <c r="E31" s="82">
        <f t="shared" si="1"/>
        <v>0</v>
      </c>
      <c r="F31" s="81">
        <v>17.62</v>
      </c>
      <c r="G31" s="82">
        <f t="shared" si="2"/>
        <v>135.53846153846155</v>
      </c>
      <c r="H31" s="75">
        <f>LARGE((C31,E31,G31),1)</f>
        <v>135.53846153846155</v>
      </c>
      <c r="I31" s="76">
        <f t="shared" si="3"/>
        <v>15</v>
      </c>
    </row>
    <row r="32" spans="1:10" x14ac:dyDescent="0.15">
      <c r="A32" s="78" t="s">
        <v>78</v>
      </c>
      <c r="B32" s="81">
        <v>0</v>
      </c>
      <c r="C32" s="82">
        <f t="shared" si="0"/>
        <v>0</v>
      </c>
      <c r="D32" s="81">
        <v>0</v>
      </c>
      <c r="E32" s="82">
        <f t="shared" si="1"/>
        <v>0</v>
      </c>
      <c r="F32" s="81">
        <v>17.3</v>
      </c>
      <c r="G32" s="82">
        <f t="shared" si="2"/>
        <v>133.07692307692309</v>
      </c>
      <c r="H32" s="75">
        <f>LARGE((C32,E32,G32),1)</f>
        <v>133.07692307692309</v>
      </c>
      <c r="I32" s="76">
        <f t="shared" si="3"/>
        <v>16</v>
      </c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  <row r="37" spans="3:3" x14ac:dyDescent="0.15">
      <c r="C37"/>
    </row>
  </sheetData>
  <sortState xmlns:xlrd2="http://schemas.microsoft.com/office/spreadsheetml/2017/richdata2" ref="A17:J32">
    <sortCondition descending="1" ref="F17:F32"/>
  </sortState>
  <mergeCells count="5">
    <mergeCell ref="A1:A7"/>
    <mergeCell ref="B2:F2"/>
    <mergeCell ref="B4:F4"/>
    <mergeCell ref="B6:C6"/>
    <mergeCell ref="B10:C10"/>
  </mergeCells>
  <conditionalFormatting sqref="A18:A25">
    <cfRule type="duplicateValues" dxfId="17" priority="1"/>
  </conditionalFormatting>
  <conditionalFormatting sqref="A18:A25">
    <cfRule type="duplicateValues" dxfId="16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Ontario Rankings</vt:lpstr>
      <vt:lpstr>Finish Order</vt:lpstr>
      <vt:lpstr>Tier4+MO Rankings</vt:lpstr>
      <vt:lpstr>Apex Canada Classic</vt:lpstr>
      <vt:lpstr>FIS Apex Canada Classic</vt:lpstr>
      <vt:lpstr>CC Red Deer MO</vt:lpstr>
      <vt:lpstr>CC Red Deer DM</vt:lpstr>
      <vt:lpstr>TT BVSC -1</vt:lpstr>
      <vt:lpstr>TT BVSC -2</vt:lpstr>
      <vt:lpstr>NA VSC MO</vt:lpstr>
      <vt:lpstr>NA Killington MO</vt:lpstr>
      <vt:lpstr>NA Killington DM</vt:lpstr>
      <vt:lpstr>TT CP -1</vt:lpstr>
      <vt:lpstr>TT CP -2</vt:lpstr>
      <vt:lpstr>FzFest CF</vt:lpstr>
      <vt:lpstr>TT PROV MO</vt:lpstr>
      <vt:lpstr>TT PROV DM</vt:lpstr>
      <vt:lpstr>CC MSA MO</vt:lpstr>
      <vt:lpstr>SrNats MO</vt:lpstr>
      <vt:lpstr>SrNats DM</vt:lpstr>
      <vt:lpstr>JrNats MO</vt:lpstr>
      <vt:lpstr>'Ontario Rankings'!Print_Titles</vt:lpstr>
      <vt:lpstr>'Tier4+MO Rankings'!Print_Titles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2022-04-05T22:13:42Z</dcterms:modified>
</cp:coreProperties>
</file>