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4_Ontario Rankings/5_Selection Rankings/2023-24 Canada Cup Selection Rankings based on 2022-23 Ontario Ranking Lists/"/>
    </mc:Choice>
  </mc:AlternateContent>
  <xr:revisionPtr revIDLastSave="0" documentId="13_ncr:1_{FD496712-74B0-7F49-8A68-8BD002630AE3}" xr6:coauthVersionLast="47" xr6:coauthVersionMax="47" xr10:uidLastSave="{00000000-0000-0000-0000-000000000000}"/>
  <bookViews>
    <workbookView xWindow="180" yWindow="500" windowWidth="26000" windowHeight="15940" tabRatio="1000" activeTab="3" xr2:uid="{00000000-000D-0000-FFFF-FFFF00000000}"/>
  </bookViews>
  <sheets>
    <sheet name="Ontario Rankings" sheetId="1" r:id="rId1"/>
    <sheet name="Finish Order" sheetId="71" r:id="rId2"/>
    <sheet name="CC Yukon BA 2023" sheetId="168" r:id="rId3"/>
    <sheet name="CC Yukon SS 2023" sheetId="169" r:id="rId4"/>
    <sheet name="CC Yukon BA" sheetId="136" r:id="rId5"/>
    <sheet name="CC Yukon SS" sheetId="137" r:id="rId6"/>
    <sheet name="CC SunPeaks BA" sheetId="142" r:id="rId7"/>
    <sheet name="CC SunPeaks SS" sheetId="143" r:id="rId8"/>
    <sheet name="TT Horseshoe1" sheetId="141" r:id="rId9"/>
    <sheet name="TT Horseshoe2" sheetId="144" r:id="rId10"/>
    <sheet name="CC Horseshoe SS" sheetId="147" r:id="rId11"/>
    <sheet name="CC Horseshoe BA" sheetId="146" r:id="rId12"/>
    <sheet name="NA Winsport SS" sheetId="148" r:id="rId13"/>
    <sheet name="TT BV 1" sheetId="149" r:id="rId14"/>
    <sheet name="TT BV 2" sheetId="150" r:id="rId15"/>
    <sheet name="NA Aspen SS" sheetId="151" r:id="rId16"/>
    <sheet name="Groms - BVSC" sheetId="152" r:id="rId17"/>
    <sheet name="Groms - Craigleith" sheetId="153" r:id="rId18"/>
    <sheet name="Groms - Alpine" sheetId="154" r:id="rId19"/>
    <sheet name="Freestyerlz Fest - Fortune" sheetId="155" r:id="rId20"/>
    <sheet name="Step Up - Avila" sheetId="156" r:id="rId21"/>
    <sheet name="Freestylerz Fest - Calabogie" sheetId="157" r:id="rId22"/>
    <sheet name="CWG - PEI - SS" sheetId="160" r:id="rId23"/>
    <sheet name="CWG - PEI - BA" sheetId="161" r:id="rId24"/>
    <sheet name="Prov. Champs - CF - SS" sheetId="158" r:id="rId25"/>
    <sheet name="Prov. Champs - CF - BA" sheetId="159" r:id="rId26"/>
    <sheet name="NA Stoneham SS" sheetId="162" r:id="rId27"/>
    <sheet name="NA Stoneham BA" sheetId="163" r:id="rId28"/>
    <sheet name="JrNats HP" sheetId="164" r:id="rId29"/>
    <sheet name="CC Winsport HP" sheetId="167" r:id="rId30"/>
    <sheet name="JrNats SS" sheetId="165" r:id="rId31"/>
    <sheet name="JrNats BA" sheetId="166" r:id="rId32"/>
    <sheet name="TT Blank" sheetId="138" r:id="rId33"/>
    <sheet name="Tier 6 Blank" sheetId="118" r:id="rId34"/>
    <sheet name="StepUp Blank" sheetId="145" r:id="rId35"/>
    <sheet name="NA Blank" sheetId="139" r:id="rId36"/>
    <sheet name="Sheet1" sheetId="140" r:id="rId37"/>
  </sheets>
  <definedNames>
    <definedName name="_xlnm._FilterDatabase" localSheetId="0" hidden="1">'Ontario Rankings'!$A$6:$Z$68</definedName>
    <definedName name="_xlnm.Print_Titles" localSheetId="0">'Ontario Rankings'!$E:$E,'Ontario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5" i="169" l="1"/>
  <c r="I66" i="169" s="1"/>
  <c r="J64" i="169"/>
  <c r="J65" i="169" s="1"/>
  <c r="J66" i="169" s="1"/>
  <c r="I64" i="169"/>
  <c r="AE93" i="71"/>
  <c r="AD93" i="71"/>
  <c r="AE92" i="71"/>
  <c r="AD92" i="71"/>
  <c r="AE89" i="71"/>
  <c r="AD89" i="71"/>
  <c r="AE91" i="71"/>
  <c r="AD91" i="71"/>
  <c r="AE88" i="71"/>
  <c r="AD88" i="71"/>
  <c r="AE87" i="71"/>
  <c r="AD87" i="71"/>
  <c r="AE63" i="71"/>
  <c r="AD63" i="71"/>
  <c r="AE86" i="71"/>
  <c r="AD86" i="71"/>
  <c r="AE90" i="71"/>
  <c r="AD90" i="71"/>
  <c r="AE84" i="71"/>
  <c r="AD84" i="71"/>
  <c r="AE85" i="71"/>
  <c r="AD85" i="71"/>
  <c r="AE61" i="71"/>
  <c r="AD61" i="71"/>
  <c r="AE83" i="71"/>
  <c r="AD83" i="71"/>
  <c r="AE82" i="71"/>
  <c r="AD82" i="71"/>
  <c r="AE81" i="71"/>
  <c r="AD81" i="71"/>
  <c r="AE80" i="71"/>
  <c r="AD80" i="71"/>
  <c r="AE76" i="71"/>
  <c r="AD76" i="71"/>
  <c r="AE75" i="71"/>
  <c r="AD75" i="71"/>
  <c r="AE60" i="71"/>
  <c r="AD60" i="71"/>
  <c r="AE79" i="71"/>
  <c r="AD79" i="71"/>
  <c r="AE58" i="71"/>
  <c r="AD58" i="71"/>
  <c r="AE57" i="71"/>
  <c r="AD57" i="71"/>
  <c r="AE74" i="71"/>
  <c r="AD74" i="71"/>
  <c r="AE78" i="71"/>
  <c r="AD78" i="71"/>
  <c r="AE77" i="71"/>
  <c r="AD77" i="71"/>
  <c r="AE71" i="71"/>
  <c r="AD71" i="71"/>
  <c r="AE73" i="71"/>
  <c r="AD73" i="71"/>
  <c r="AE72" i="71"/>
  <c r="AD72" i="71"/>
  <c r="AE56" i="71"/>
  <c r="AD56" i="71"/>
  <c r="AE70" i="71"/>
  <c r="AD70" i="71"/>
  <c r="AE55" i="71"/>
  <c r="AD55" i="71"/>
  <c r="AE69" i="71"/>
  <c r="AD69" i="71"/>
  <c r="AE68" i="71"/>
  <c r="AD68" i="71"/>
  <c r="AE54" i="71"/>
  <c r="AD54" i="71"/>
  <c r="AE67" i="71"/>
  <c r="AD67" i="71"/>
  <c r="AE51" i="71"/>
  <c r="AD51" i="71"/>
  <c r="AE66" i="71"/>
  <c r="AD66" i="71"/>
  <c r="AE65" i="71"/>
  <c r="AD65" i="71"/>
  <c r="AE52" i="71"/>
  <c r="AD52" i="71"/>
  <c r="AE64" i="71"/>
  <c r="AD64" i="71"/>
  <c r="AE62" i="71"/>
  <c r="AD62" i="71"/>
  <c r="AE49" i="71"/>
  <c r="AD49" i="71"/>
  <c r="AE59" i="71"/>
  <c r="AD59" i="71"/>
  <c r="AE48" i="71"/>
  <c r="AD48" i="71"/>
  <c r="AE47" i="71"/>
  <c r="AD47" i="71"/>
  <c r="AE45" i="71"/>
  <c r="AD45" i="71"/>
  <c r="AE44" i="71"/>
  <c r="AD44" i="71"/>
  <c r="AE53" i="71"/>
  <c r="AD53" i="71"/>
  <c r="AE43" i="71"/>
  <c r="AD43" i="71"/>
  <c r="AE50" i="71"/>
  <c r="AD50" i="71"/>
  <c r="AE42" i="71"/>
  <c r="AD42" i="71"/>
  <c r="AE34" i="71"/>
  <c r="AD34" i="71"/>
  <c r="AE40" i="71"/>
  <c r="AD40" i="71"/>
  <c r="AE46" i="71"/>
  <c r="AD46" i="71"/>
  <c r="AE39" i="71"/>
  <c r="AD39" i="71"/>
  <c r="AE38" i="71"/>
  <c r="AD38" i="71"/>
  <c r="AE37" i="71"/>
  <c r="AD37" i="71"/>
  <c r="AE41" i="71"/>
  <c r="AD41" i="71"/>
  <c r="AE36" i="71"/>
  <c r="AD36" i="71"/>
  <c r="AE30" i="71"/>
  <c r="AD30" i="71"/>
  <c r="AE29" i="71"/>
  <c r="AD29" i="71"/>
  <c r="AE33" i="71"/>
  <c r="AD33" i="71"/>
  <c r="AE32" i="71"/>
  <c r="AD32" i="71"/>
  <c r="AE35" i="71"/>
  <c r="AD35" i="71"/>
  <c r="AE31" i="71"/>
  <c r="AD31" i="71"/>
  <c r="AE28" i="71"/>
  <c r="AD28" i="71"/>
  <c r="AE24" i="71"/>
  <c r="AD24" i="71"/>
  <c r="AE26" i="71"/>
  <c r="AD26" i="71"/>
  <c r="AE27" i="71"/>
  <c r="AD27" i="71"/>
  <c r="AE23" i="71"/>
  <c r="AD23" i="71"/>
  <c r="AE25" i="71"/>
  <c r="AD25" i="71"/>
  <c r="AE21" i="71"/>
  <c r="AD21" i="71"/>
  <c r="AE17" i="71"/>
  <c r="AD17" i="71"/>
  <c r="AE22" i="71"/>
  <c r="AD22" i="71"/>
  <c r="AE18" i="71"/>
  <c r="AD18" i="71"/>
  <c r="AE16" i="71"/>
  <c r="AD16" i="71"/>
  <c r="AE20" i="71"/>
  <c r="AD20" i="71"/>
  <c r="AE19" i="71"/>
  <c r="AD19" i="71"/>
  <c r="AE12" i="71"/>
  <c r="AD12" i="71"/>
  <c r="AE15" i="71"/>
  <c r="AD15" i="71"/>
  <c r="AE13" i="71"/>
  <c r="AD13" i="71"/>
  <c r="AE14" i="71"/>
  <c r="AD14" i="71"/>
  <c r="AE7" i="71"/>
  <c r="AD7" i="71"/>
  <c r="AC7" i="71"/>
  <c r="AC9" i="71" s="1"/>
  <c r="AB7" i="71"/>
  <c r="AB8" i="71" s="1"/>
  <c r="AB10" i="71"/>
  <c r="AC93" i="71"/>
  <c r="AB93" i="71"/>
  <c r="AC92" i="71"/>
  <c r="AB92" i="71"/>
  <c r="AC89" i="71"/>
  <c r="AB89" i="71"/>
  <c r="AC91" i="71"/>
  <c r="AB91" i="71"/>
  <c r="AC88" i="71"/>
  <c r="AB88" i="71"/>
  <c r="AC87" i="71"/>
  <c r="AB87" i="71"/>
  <c r="AC63" i="71"/>
  <c r="AB63" i="71"/>
  <c r="AC86" i="71"/>
  <c r="AB86" i="71"/>
  <c r="AC90" i="71"/>
  <c r="AB90" i="71"/>
  <c r="AC84" i="71"/>
  <c r="AB84" i="71"/>
  <c r="AC85" i="71"/>
  <c r="AB85" i="71"/>
  <c r="AC61" i="71"/>
  <c r="AB61" i="71"/>
  <c r="AC83" i="71"/>
  <c r="AB83" i="71"/>
  <c r="AC82" i="71"/>
  <c r="AB82" i="71"/>
  <c r="AC81" i="71"/>
  <c r="AB81" i="71"/>
  <c r="AC80" i="71"/>
  <c r="AB80" i="71"/>
  <c r="AC76" i="71"/>
  <c r="AB76" i="71"/>
  <c r="AC75" i="71"/>
  <c r="AB75" i="71"/>
  <c r="AC60" i="71"/>
  <c r="AB60" i="71"/>
  <c r="AC79" i="71"/>
  <c r="AB79" i="71"/>
  <c r="AC58" i="71"/>
  <c r="AB58" i="71"/>
  <c r="AC57" i="71"/>
  <c r="AB57" i="71"/>
  <c r="AC74" i="71"/>
  <c r="AB74" i="71"/>
  <c r="AC78" i="71"/>
  <c r="AB78" i="71"/>
  <c r="AC77" i="71"/>
  <c r="AB77" i="71"/>
  <c r="AC71" i="71"/>
  <c r="AB71" i="71"/>
  <c r="AC73" i="71"/>
  <c r="AB73" i="71"/>
  <c r="AC72" i="71"/>
  <c r="AB72" i="71"/>
  <c r="AC56" i="71"/>
  <c r="AB56" i="71"/>
  <c r="AC70" i="71"/>
  <c r="AB70" i="71"/>
  <c r="AC55" i="71"/>
  <c r="AB55" i="71"/>
  <c r="AC69" i="71"/>
  <c r="AB69" i="71"/>
  <c r="AC68" i="71"/>
  <c r="AB68" i="71"/>
  <c r="AC54" i="71"/>
  <c r="AB54" i="71"/>
  <c r="AC67" i="71"/>
  <c r="AB67" i="71"/>
  <c r="AC51" i="71"/>
  <c r="AB51" i="71"/>
  <c r="AC66" i="71"/>
  <c r="AB66" i="71"/>
  <c r="AC65" i="71"/>
  <c r="AB65" i="71"/>
  <c r="AC52" i="71"/>
  <c r="AB52" i="71"/>
  <c r="AC64" i="71"/>
  <c r="AB64" i="71"/>
  <c r="AC62" i="71"/>
  <c r="AB62" i="71"/>
  <c r="AC49" i="71"/>
  <c r="AB49" i="71"/>
  <c r="AC59" i="71"/>
  <c r="AB59" i="71"/>
  <c r="AC48" i="71"/>
  <c r="AB48" i="71"/>
  <c r="AC47" i="71"/>
  <c r="AB47" i="71"/>
  <c r="AC45" i="71"/>
  <c r="AB45" i="71"/>
  <c r="AC44" i="71"/>
  <c r="AB44" i="71"/>
  <c r="AC53" i="71"/>
  <c r="AB53" i="71"/>
  <c r="AC43" i="71"/>
  <c r="AB43" i="71"/>
  <c r="AC50" i="71"/>
  <c r="AB50" i="71"/>
  <c r="AC42" i="71"/>
  <c r="AB42" i="71"/>
  <c r="AC34" i="71"/>
  <c r="AB34" i="71"/>
  <c r="AC40" i="71"/>
  <c r="AB40" i="71"/>
  <c r="AC46" i="71"/>
  <c r="AB46" i="71"/>
  <c r="AC39" i="71"/>
  <c r="AB39" i="71"/>
  <c r="AC38" i="71"/>
  <c r="AB38" i="71"/>
  <c r="AC37" i="71"/>
  <c r="AB37" i="71"/>
  <c r="AC41" i="71"/>
  <c r="AB41" i="71"/>
  <c r="AC36" i="71"/>
  <c r="AB36" i="71"/>
  <c r="AC30" i="71"/>
  <c r="AB30" i="71"/>
  <c r="AC29" i="71"/>
  <c r="AB29" i="71"/>
  <c r="AC33" i="71"/>
  <c r="AB33" i="71"/>
  <c r="AC32" i="71"/>
  <c r="AB32" i="71"/>
  <c r="AC35" i="71"/>
  <c r="AB35" i="71"/>
  <c r="AC31" i="71"/>
  <c r="AB31" i="71"/>
  <c r="AC28" i="71"/>
  <c r="AB28" i="71"/>
  <c r="AC24" i="71"/>
  <c r="AB24" i="71"/>
  <c r="AC26" i="71"/>
  <c r="AB26" i="71"/>
  <c r="AC27" i="71"/>
  <c r="AB27" i="71"/>
  <c r="AC23" i="71"/>
  <c r="AB23" i="71"/>
  <c r="AC25" i="71"/>
  <c r="AB25" i="71"/>
  <c r="AC21" i="71"/>
  <c r="AB21" i="71"/>
  <c r="AC17" i="71"/>
  <c r="AB17" i="71"/>
  <c r="AC22" i="71"/>
  <c r="AB22" i="71"/>
  <c r="AC18" i="71"/>
  <c r="AB18" i="71"/>
  <c r="AC16" i="71"/>
  <c r="AB16" i="71"/>
  <c r="AC20" i="71"/>
  <c r="AB20" i="71"/>
  <c r="AC19" i="71"/>
  <c r="AB19" i="71"/>
  <c r="AC12" i="71"/>
  <c r="AB12" i="71"/>
  <c r="AC15" i="71"/>
  <c r="AB15" i="71"/>
  <c r="AC13" i="71"/>
  <c r="AB13" i="71"/>
  <c r="AC14" i="71"/>
  <c r="AB14" i="71"/>
  <c r="AC10" i="71"/>
  <c r="AM47" i="1"/>
  <c r="AL47" i="1"/>
  <c r="AM46" i="1"/>
  <c r="AL46" i="1"/>
  <c r="AM45" i="1"/>
  <c r="AL45" i="1"/>
  <c r="AM44" i="1"/>
  <c r="AL44" i="1"/>
  <c r="AM43" i="1"/>
  <c r="AL43" i="1"/>
  <c r="AM42" i="1"/>
  <c r="AL42" i="1"/>
  <c r="AM41" i="1"/>
  <c r="AL41" i="1"/>
  <c r="AM40" i="1"/>
  <c r="AL40" i="1"/>
  <c r="AM38" i="1"/>
  <c r="AL38" i="1"/>
  <c r="AM39" i="1"/>
  <c r="AL39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26" i="1"/>
  <c r="AL26" i="1"/>
  <c r="AM30" i="1"/>
  <c r="AL30" i="1"/>
  <c r="AM29" i="1"/>
  <c r="AL29" i="1"/>
  <c r="AM25" i="1"/>
  <c r="AL25" i="1"/>
  <c r="AM28" i="1"/>
  <c r="AL28" i="1"/>
  <c r="AM27" i="1"/>
  <c r="AL27" i="1"/>
  <c r="AM21" i="1"/>
  <c r="AL21" i="1"/>
  <c r="AM20" i="1"/>
  <c r="AL20" i="1"/>
  <c r="AM24" i="1"/>
  <c r="AL24" i="1"/>
  <c r="AM23" i="1"/>
  <c r="AL23" i="1"/>
  <c r="AM22" i="1"/>
  <c r="AL22" i="1"/>
  <c r="AM19" i="1"/>
  <c r="AL19" i="1"/>
  <c r="AM17" i="1"/>
  <c r="AL17" i="1"/>
  <c r="AM18" i="1"/>
  <c r="AL18" i="1"/>
  <c r="AM16" i="1"/>
  <c r="AL16" i="1"/>
  <c r="AM14" i="1"/>
  <c r="AL14" i="1"/>
  <c r="AM11" i="1"/>
  <c r="AL11" i="1"/>
  <c r="AM15" i="1"/>
  <c r="AL15" i="1"/>
  <c r="AM12" i="1"/>
  <c r="AL12" i="1"/>
  <c r="AM10" i="1"/>
  <c r="AL10" i="1"/>
  <c r="AM13" i="1"/>
  <c r="AL13" i="1"/>
  <c r="AM6" i="1"/>
  <c r="AL6" i="1"/>
  <c r="AM9" i="1"/>
  <c r="AL9" i="1"/>
  <c r="AM7" i="1"/>
  <c r="AL7" i="1"/>
  <c r="AM8" i="1"/>
  <c r="I12" i="169"/>
  <c r="I13" i="169" s="1"/>
  <c r="I14" i="169" s="1"/>
  <c r="I15" i="169" s="1"/>
  <c r="I16" i="169" s="1"/>
  <c r="I17" i="169" s="1"/>
  <c r="I18" i="169" s="1"/>
  <c r="I19" i="169" s="1"/>
  <c r="I20" i="169" s="1"/>
  <c r="I21" i="169" s="1"/>
  <c r="I22" i="169" s="1"/>
  <c r="I23" i="169" s="1"/>
  <c r="I24" i="169" s="1"/>
  <c r="I25" i="169" s="1"/>
  <c r="I26" i="169" s="1"/>
  <c r="I27" i="169" s="1"/>
  <c r="I28" i="169" s="1"/>
  <c r="I29" i="169" s="1"/>
  <c r="I30" i="169" s="1"/>
  <c r="I31" i="169" s="1"/>
  <c r="I32" i="169" s="1"/>
  <c r="I33" i="169" s="1"/>
  <c r="I34" i="169" s="1"/>
  <c r="I35" i="169" s="1"/>
  <c r="I36" i="169" s="1"/>
  <c r="I37" i="169" s="1"/>
  <c r="I38" i="169" s="1"/>
  <c r="I39" i="169" s="1"/>
  <c r="I40" i="169" s="1"/>
  <c r="I41" i="169" s="1"/>
  <c r="I42" i="169" s="1"/>
  <c r="I43" i="169" s="1"/>
  <c r="I44" i="169" s="1"/>
  <c r="I45" i="169" s="1"/>
  <c r="I46" i="169" s="1"/>
  <c r="I47" i="169" s="1"/>
  <c r="I48" i="169" s="1"/>
  <c r="I49" i="169" s="1"/>
  <c r="I50" i="169" s="1"/>
  <c r="I51" i="169" s="1"/>
  <c r="I52" i="169" s="1"/>
  <c r="I53" i="169" s="1"/>
  <c r="I54" i="169" s="1"/>
  <c r="I55" i="169" s="1"/>
  <c r="I56" i="169" s="1"/>
  <c r="I57" i="169" s="1"/>
  <c r="I58" i="169" s="1"/>
  <c r="I59" i="169" s="1"/>
  <c r="I60" i="169" s="1"/>
  <c r="I61" i="169" s="1"/>
  <c r="I62" i="169" s="1"/>
  <c r="I63" i="169" s="1"/>
  <c r="J11" i="169"/>
  <c r="J12" i="169" s="1"/>
  <c r="J13" i="169" s="1"/>
  <c r="J14" i="169" s="1"/>
  <c r="J15" i="169" s="1"/>
  <c r="J16" i="169" s="1"/>
  <c r="J17" i="169" s="1"/>
  <c r="J18" i="169" s="1"/>
  <c r="J19" i="169" s="1"/>
  <c r="J20" i="169" s="1"/>
  <c r="J21" i="169" s="1"/>
  <c r="J22" i="169" s="1"/>
  <c r="J23" i="169" s="1"/>
  <c r="J24" i="169" s="1"/>
  <c r="J25" i="169" s="1"/>
  <c r="J26" i="169" s="1"/>
  <c r="J27" i="169" s="1"/>
  <c r="J28" i="169" s="1"/>
  <c r="J29" i="169" s="1"/>
  <c r="J30" i="169" s="1"/>
  <c r="J31" i="169" s="1"/>
  <c r="J32" i="169" s="1"/>
  <c r="J33" i="169" s="1"/>
  <c r="J34" i="169" s="1"/>
  <c r="J35" i="169" s="1"/>
  <c r="J36" i="169" s="1"/>
  <c r="J37" i="169" s="1"/>
  <c r="J38" i="169" s="1"/>
  <c r="J39" i="169" s="1"/>
  <c r="J40" i="169" s="1"/>
  <c r="J41" i="169" s="1"/>
  <c r="J42" i="169" s="1"/>
  <c r="J43" i="169" s="1"/>
  <c r="J44" i="169" s="1"/>
  <c r="J45" i="169" s="1"/>
  <c r="J46" i="169" s="1"/>
  <c r="J47" i="169" s="1"/>
  <c r="J48" i="169" s="1"/>
  <c r="J49" i="169" s="1"/>
  <c r="J50" i="169" s="1"/>
  <c r="J51" i="169" s="1"/>
  <c r="J52" i="169" s="1"/>
  <c r="J53" i="169" s="1"/>
  <c r="J54" i="169" s="1"/>
  <c r="J55" i="169" s="1"/>
  <c r="J56" i="169" s="1"/>
  <c r="J57" i="169" s="1"/>
  <c r="J58" i="169" s="1"/>
  <c r="J59" i="169" s="1"/>
  <c r="J60" i="169" s="1"/>
  <c r="J61" i="169" s="1"/>
  <c r="J62" i="169" s="1"/>
  <c r="J63" i="169" s="1"/>
  <c r="I11" i="169"/>
  <c r="AL8" i="1"/>
  <c r="AK91" i="1"/>
  <c r="AJ91" i="1"/>
  <c r="AK90" i="1"/>
  <c r="AJ90" i="1"/>
  <c r="AK89" i="1"/>
  <c r="AJ89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80" i="1"/>
  <c r="AJ80" i="1"/>
  <c r="AK79" i="1"/>
  <c r="AJ79" i="1"/>
  <c r="AK78" i="1"/>
  <c r="AJ78" i="1"/>
  <c r="AK77" i="1"/>
  <c r="AJ77" i="1"/>
  <c r="AK76" i="1"/>
  <c r="AJ76" i="1"/>
  <c r="AK75" i="1"/>
  <c r="AJ75" i="1"/>
  <c r="AK74" i="1"/>
  <c r="AJ74" i="1"/>
  <c r="AK73" i="1"/>
  <c r="AJ73" i="1"/>
  <c r="AK72" i="1"/>
  <c r="AJ72" i="1"/>
  <c r="AK71" i="1"/>
  <c r="AJ71" i="1"/>
  <c r="AK70" i="1"/>
  <c r="AJ70" i="1"/>
  <c r="AK69" i="1"/>
  <c r="AJ69" i="1"/>
  <c r="AK68" i="1"/>
  <c r="AJ68" i="1"/>
  <c r="AK67" i="1"/>
  <c r="AJ67" i="1"/>
  <c r="AK66" i="1"/>
  <c r="AJ66" i="1"/>
  <c r="AK65" i="1"/>
  <c r="AJ65" i="1"/>
  <c r="AK64" i="1"/>
  <c r="AJ64" i="1"/>
  <c r="AK63" i="1"/>
  <c r="AJ63" i="1"/>
  <c r="AK62" i="1"/>
  <c r="AJ62" i="1"/>
  <c r="AK61" i="1"/>
  <c r="AJ61" i="1"/>
  <c r="AK60" i="1"/>
  <c r="AJ60" i="1"/>
  <c r="AK59" i="1"/>
  <c r="AJ59" i="1"/>
  <c r="AK57" i="1"/>
  <c r="AJ57" i="1"/>
  <c r="AK56" i="1"/>
  <c r="AJ56" i="1"/>
  <c r="AK55" i="1"/>
  <c r="AJ55" i="1"/>
  <c r="AK54" i="1"/>
  <c r="AJ54" i="1"/>
  <c r="AK53" i="1"/>
  <c r="AJ53" i="1"/>
  <c r="AK52" i="1"/>
  <c r="AJ52" i="1"/>
  <c r="AK51" i="1"/>
  <c r="AJ51" i="1"/>
  <c r="AK47" i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8" i="1"/>
  <c r="AJ38" i="1"/>
  <c r="AK39" i="1"/>
  <c r="AJ39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26" i="1"/>
  <c r="AJ26" i="1"/>
  <c r="AK30" i="1"/>
  <c r="AJ30" i="1"/>
  <c r="AK29" i="1"/>
  <c r="AJ29" i="1"/>
  <c r="AK25" i="1"/>
  <c r="AJ25" i="1"/>
  <c r="AK28" i="1"/>
  <c r="AJ28" i="1"/>
  <c r="AK27" i="1"/>
  <c r="AJ27" i="1"/>
  <c r="AK21" i="1"/>
  <c r="AJ21" i="1"/>
  <c r="AK20" i="1"/>
  <c r="AJ20" i="1"/>
  <c r="AK24" i="1"/>
  <c r="AJ24" i="1"/>
  <c r="AK23" i="1"/>
  <c r="AJ23" i="1"/>
  <c r="AK22" i="1"/>
  <c r="AJ22" i="1"/>
  <c r="AK19" i="1"/>
  <c r="AJ19" i="1"/>
  <c r="AK17" i="1"/>
  <c r="AJ17" i="1"/>
  <c r="AK18" i="1"/>
  <c r="AJ18" i="1"/>
  <c r="AK16" i="1"/>
  <c r="AJ16" i="1"/>
  <c r="AK14" i="1"/>
  <c r="AJ14" i="1"/>
  <c r="AK11" i="1"/>
  <c r="AJ11" i="1"/>
  <c r="AK15" i="1"/>
  <c r="AJ15" i="1"/>
  <c r="AK12" i="1"/>
  <c r="AJ12" i="1"/>
  <c r="AK10" i="1"/>
  <c r="AJ10" i="1"/>
  <c r="AK13" i="1"/>
  <c r="AJ13" i="1"/>
  <c r="AK6" i="1"/>
  <c r="AJ6" i="1"/>
  <c r="AK9" i="1"/>
  <c r="AJ9" i="1"/>
  <c r="AK7" i="1"/>
  <c r="AJ7" i="1"/>
  <c r="AK8" i="1"/>
  <c r="AJ8" i="1"/>
  <c r="J11" i="168"/>
  <c r="J12" i="168" s="1"/>
  <c r="J13" i="168" s="1"/>
  <c r="J14" i="168" s="1"/>
  <c r="J15" i="168" s="1"/>
  <c r="J16" i="168" s="1"/>
  <c r="J17" i="168" s="1"/>
  <c r="J18" i="168" s="1"/>
  <c r="J19" i="168" s="1"/>
  <c r="J20" i="168" s="1"/>
  <c r="J21" i="168" s="1"/>
  <c r="J22" i="168" s="1"/>
  <c r="J23" i="168" s="1"/>
  <c r="J24" i="168" s="1"/>
  <c r="J25" i="168" s="1"/>
  <c r="J26" i="168" s="1"/>
  <c r="J27" i="168" s="1"/>
  <c r="J28" i="168" s="1"/>
  <c r="J29" i="168" s="1"/>
  <c r="J30" i="168" s="1"/>
  <c r="J31" i="168" s="1"/>
  <c r="J32" i="168" s="1"/>
  <c r="J33" i="168" s="1"/>
  <c r="J34" i="168" s="1"/>
  <c r="J35" i="168" s="1"/>
  <c r="J36" i="168" s="1"/>
  <c r="J37" i="168" s="1"/>
  <c r="J38" i="168" s="1"/>
  <c r="J39" i="168" s="1"/>
  <c r="J40" i="168" s="1"/>
  <c r="J41" i="168" s="1"/>
  <c r="J42" i="168" s="1"/>
  <c r="J43" i="168" s="1"/>
  <c r="J44" i="168" s="1"/>
  <c r="J45" i="168" s="1"/>
  <c r="J46" i="168" s="1"/>
  <c r="J47" i="168" s="1"/>
  <c r="J48" i="168" s="1"/>
  <c r="J49" i="168" s="1"/>
  <c r="J50" i="168" s="1"/>
  <c r="J51" i="168" s="1"/>
  <c r="J52" i="168" s="1"/>
  <c r="J53" i="168" s="1"/>
  <c r="J54" i="168" s="1"/>
  <c r="J55" i="168" s="1"/>
  <c r="J56" i="168" s="1"/>
  <c r="J57" i="168" s="1"/>
  <c r="J58" i="168" s="1"/>
  <c r="J59" i="168" s="1"/>
  <c r="J60" i="168" s="1"/>
  <c r="J61" i="168" s="1"/>
  <c r="J62" i="168" s="1"/>
  <c r="J63" i="168" s="1"/>
  <c r="I11" i="168"/>
  <c r="I12" i="168" s="1"/>
  <c r="I13" i="168" s="1"/>
  <c r="I14" i="168" s="1"/>
  <c r="I15" i="168" s="1"/>
  <c r="I16" i="168" s="1"/>
  <c r="I17" i="168" s="1"/>
  <c r="I18" i="168" s="1"/>
  <c r="I19" i="168" s="1"/>
  <c r="I20" i="168" s="1"/>
  <c r="I21" i="168" s="1"/>
  <c r="I22" i="168" s="1"/>
  <c r="I23" i="168" s="1"/>
  <c r="I24" i="168" s="1"/>
  <c r="I25" i="168" s="1"/>
  <c r="I26" i="168" s="1"/>
  <c r="I27" i="168" s="1"/>
  <c r="I28" i="168" s="1"/>
  <c r="I29" i="168" s="1"/>
  <c r="I30" i="168" s="1"/>
  <c r="I31" i="168" s="1"/>
  <c r="I32" i="168" s="1"/>
  <c r="I33" i="168" s="1"/>
  <c r="I34" i="168" s="1"/>
  <c r="I35" i="168" s="1"/>
  <c r="I36" i="168" s="1"/>
  <c r="I37" i="168" s="1"/>
  <c r="I38" i="168" s="1"/>
  <c r="I39" i="168" s="1"/>
  <c r="I40" i="168" s="1"/>
  <c r="I41" i="168" s="1"/>
  <c r="I42" i="168" s="1"/>
  <c r="I43" i="168" s="1"/>
  <c r="I44" i="168" s="1"/>
  <c r="I45" i="168" s="1"/>
  <c r="I46" i="168" s="1"/>
  <c r="I47" i="168" s="1"/>
  <c r="I48" i="168" s="1"/>
  <c r="I49" i="168" s="1"/>
  <c r="I50" i="168" s="1"/>
  <c r="I51" i="168" s="1"/>
  <c r="I52" i="168" s="1"/>
  <c r="I53" i="168" s="1"/>
  <c r="I54" i="168" s="1"/>
  <c r="I55" i="168" s="1"/>
  <c r="I56" i="168" s="1"/>
  <c r="I57" i="168" s="1"/>
  <c r="I58" i="168" s="1"/>
  <c r="I59" i="168" s="1"/>
  <c r="I60" i="168" s="1"/>
  <c r="I61" i="168" s="1"/>
  <c r="I62" i="168" s="1"/>
  <c r="I63" i="168" s="1"/>
  <c r="AA22" i="1"/>
  <c r="AA17" i="1"/>
  <c r="AA16" i="1"/>
  <c r="AC8" i="71" l="1"/>
  <c r="AB11" i="71"/>
  <c r="AB9" i="71"/>
  <c r="AC11" i="71"/>
  <c r="O7" i="71"/>
  <c r="O10" i="71" s="1"/>
  <c r="M7" i="71"/>
  <c r="M10" i="71" s="1"/>
  <c r="L7" i="71"/>
  <c r="L8" i="71" s="1"/>
  <c r="J7" i="71"/>
  <c r="J10" i="71" s="1"/>
  <c r="M40" i="71"/>
  <c r="M13" i="71"/>
  <c r="L14" i="71"/>
  <c r="V91" i="1"/>
  <c r="V57" i="1"/>
  <c r="V90" i="1"/>
  <c r="V89" i="1"/>
  <c r="V88" i="1"/>
  <c r="V87" i="1"/>
  <c r="V47" i="1"/>
  <c r="V86" i="1"/>
  <c r="V85" i="1"/>
  <c r="V84" i="1"/>
  <c r="V83" i="1"/>
  <c r="V46" i="1"/>
  <c r="V56" i="1"/>
  <c r="V82" i="1"/>
  <c r="V55" i="1"/>
  <c r="V54" i="1"/>
  <c r="V81" i="1"/>
  <c r="V53" i="1"/>
  <c r="V45" i="1"/>
  <c r="V52" i="1"/>
  <c r="V44" i="1"/>
  <c r="V43" i="1"/>
  <c r="V80" i="1"/>
  <c r="V79" i="1"/>
  <c r="V78" i="1"/>
  <c r="V77" i="1"/>
  <c r="V76" i="1"/>
  <c r="V75" i="1"/>
  <c r="V42" i="1"/>
  <c r="V74" i="1"/>
  <c r="V41" i="1"/>
  <c r="V73" i="1"/>
  <c r="V72" i="1"/>
  <c r="V40" i="1"/>
  <c r="V71" i="1"/>
  <c r="V38" i="1"/>
  <c r="V70" i="1"/>
  <c r="V69" i="1"/>
  <c r="V39" i="1"/>
  <c r="V68" i="1"/>
  <c r="V67" i="1"/>
  <c r="V37" i="1"/>
  <c r="V66" i="1"/>
  <c r="V36" i="1"/>
  <c r="V35" i="1"/>
  <c r="V34" i="1"/>
  <c r="V33" i="1"/>
  <c r="V65" i="1"/>
  <c r="V32" i="1"/>
  <c r="V64" i="1"/>
  <c r="V31" i="1"/>
  <c r="V26" i="1"/>
  <c r="V30" i="1"/>
  <c r="V63" i="1"/>
  <c r="V29" i="1"/>
  <c r="V25" i="1"/>
  <c r="V28" i="1"/>
  <c r="V51" i="1"/>
  <c r="V27" i="1"/>
  <c r="V21" i="1"/>
  <c r="V20" i="1"/>
  <c r="V24" i="1"/>
  <c r="V23" i="1"/>
  <c r="V62" i="1"/>
  <c r="V22" i="1"/>
  <c r="V19" i="1"/>
  <c r="V17" i="1"/>
  <c r="V18" i="1"/>
  <c r="V61" i="1"/>
  <c r="V16" i="1"/>
  <c r="L17" i="166"/>
  <c r="L18" i="166" s="1"/>
  <c r="L19" i="166" s="1"/>
  <c r="L20" i="166" s="1"/>
  <c r="L21" i="166" s="1"/>
  <c r="L22" i="166" s="1"/>
  <c r="L23" i="166" s="1"/>
  <c r="L24" i="166" s="1"/>
  <c r="L25" i="166" s="1"/>
  <c r="L26" i="166" s="1"/>
  <c r="L27" i="166" s="1"/>
  <c r="L28" i="166" s="1"/>
  <c r="L29" i="166" s="1"/>
  <c r="L30" i="166" s="1"/>
  <c r="L31" i="166" s="1"/>
  <c r="L32" i="166" s="1"/>
  <c r="L33" i="166" s="1"/>
  <c r="L34" i="166" s="1"/>
  <c r="L35" i="166" s="1"/>
  <c r="L36" i="166" s="1"/>
  <c r="L37" i="166" s="1"/>
  <c r="L38" i="166" s="1"/>
  <c r="L39" i="166" s="1"/>
  <c r="L40" i="166" s="1"/>
  <c r="L41" i="166" s="1"/>
  <c r="L42" i="166" s="1"/>
  <c r="L43" i="166" s="1"/>
  <c r="L44" i="166" s="1"/>
  <c r="L45" i="166" s="1"/>
  <c r="L46" i="166" s="1"/>
  <c r="L47" i="166" s="1"/>
  <c r="L48" i="166" s="1"/>
  <c r="L49" i="166" s="1"/>
  <c r="L50" i="166" s="1"/>
  <c r="L51" i="166" s="1"/>
  <c r="L52" i="166" s="1"/>
  <c r="L53" i="166" s="1"/>
  <c r="L54" i="166" s="1"/>
  <c r="L55" i="166" s="1"/>
  <c r="L56" i="166" s="1"/>
  <c r="L57" i="166" s="1"/>
  <c r="L58" i="166" s="1"/>
  <c r="L59" i="166" s="1"/>
  <c r="L60" i="166" s="1"/>
  <c r="L61" i="166" s="1"/>
  <c r="L62" i="166" s="1"/>
  <c r="L63" i="166" s="1"/>
  <c r="L64" i="166" s="1"/>
  <c r="L65" i="166" s="1"/>
  <c r="L66" i="166" s="1"/>
  <c r="L67" i="166" s="1"/>
  <c r="L68" i="166" s="1"/>
  <c r="L69" i="166" s="1"/>
  <c r="L70" i="166" s="1"/>
  <c r="L71" i="166" s="1"/>
  <c r="L72" i="166" s="1"/>
  <c r="L73" i="166" s="1"/>
  <c r="L74" i="166" s="1"/>
  <c r="L75" i="166" s="1"/>
  <c r="L76" i="166" s="1"/>
  <c r="L77" i="166" s="1"/>
  <c r="L78" i="166" s="1"/>
  <c r="L79" i="166" s="1"/>
  <c r="L80" i="166" s="1"/>
  <c r="L81" i="166" s="1"/>
  <c r="L82" i="166" s="1"/>
  <c r="L83" i="166" s="1"/>
  <c r="M16" i="166"/>
  <c r="M17" i="166" s="1"/>
  <c r="M18" i="166" s="1"/>
  <c r="M19" i="166" s="1"/>
  <c r="M20" i="166" s="1"/>
  <c r="M21" i="166" s="1"/>
  <c r="M22" i="166" s="1"/>
  <c r="M23" i="166" s="1"/>
  <c r="M24" i="166" s="1"/>
  <c r="M25" i="166" s="1"/>
  <c r="M26" i="166" s="1"/>
  <c r="M27" i="166" s="1"/>
  <c r="M28" i="166" s="1"/>
  <c r="M29" i="166" s="1"/>
  <c r="M30" i="166" s="1"/>
  <c r="M31" i="166" s="1"/>
  <c r="M32" i="166" s="1"/>
  <c r="M33" i="166" s="1"/>
  <c r="M34" i="166" s="1"/>
  <c r="M35" i="166" s="1"/>
  <c r="M36" i="166" s="1"/>
  <c r="M37" i="166" s="1"/>
  <c r="M38" i="166" s="1"/>
  <c r="M39" i="166" s="1"/>
  <c r="M40" i="166" s="1"/>
  <c r="M41" i="166" s="1"/>
  <c r="M42" i="166" s="1"/>
  <c r="M43" i="166" s="1"/>
  <c r="M44" i="166" s="1"/>
  <c r="M45" i="166" s="1"/>
  <c r="M46" i="166" s="1"/>
  <c r="M47" i="166" s="1"/>
  <c r="M48" i="166" s="1"/>
  <c r="M49" i="166" s="1"/>
  <c r="M50" i="166" s="1"/>
  <c r="M51" i="166" s="1"/>
  <c r="M52" i="166" s="1"/>
  <c r="M53" i="166" s="1"/>
  <c r="M54" i="166" s="1"/>
  <c r="M55" i="166" s="1"/>
  <c r="M56" i="166" s="1"/>
  <c r="M57" i="166" s="1"/>
  <c r="M58" i="166" s="1"/>
  <c r="M59" i="166" s="1"/>
  <c r="M60" i="166" s="1"/>
  <c r="M61" i="166" s="1"/>
  <c r="M62" i="166" s="1"/>
  <c r="M63" i="166" s="1"/>
  <c r="M64" i="166" s="1"/>
  <c r="M65" i="166" s="1"/>
  <c r="M66" i="166" s="1"/>
  <c r="M67" i="166" s="1"/>
  <c r="M68" i="166" s="1"/>
  <c r="M69" i="166" s="1"/>
  <c r="M70" i="166" s="1"/>
  <c r="M71" i="166" s="1"/>
  <c r="M72" i="166" s="1"/>
  <c r="M73" i="166" s="1"/>
  <c r="M74" i="166" s="1"/>
  <c r="M75" i="166" s="1"/>
  <c r="M76" i="166" s="1"/>
  <c r="M77" i="166" s="1"/>
  <c r="M78" i="166" s="1"/>
  <c r="M79" i="166" s="1"/>
  <c r="M80" i="166" s="1"/>
  <c r="M81" i="166" s="1"/>
  <c r="M82" i="166" s="1"/>
  <c r="M83" i="166" s="1"/>
  <c r="L16" i="166"/>
  <c r="M84" i="165"/>
  <c r="M85" i="165" s="1"/>
  <c r="M86" i="165" s="1"/>
  <c r="M87" i="165" s="1"/>
  <c r="L84" i="165"/>
  <c r="L85" i="165" s="1"/>
  <c r="L86" i="165" s="1"/>
  <c r="L87" i="165" s="1"/>
  <c r="M16" i="165"/>
  <c r="M17" i="165" s="1"/>
  <c r="M18" i="165" s="1"/>
  <c r="M19" i="165" s="1"/>
  <c r="M20" i="165" s="1"/>
  <c r="M21" i="165" s="1"/>
  <c r="M22" i="165" s="1"/>
  <c r="M23" i="165" s="1"/>
  <c r="M24" i="165" s="1"/>
  <c r="M25" i="165" s="1"/>
  <c r="M26" i="165" s="1"/>
  <c r="M27" i="165" s="1"/>
  <c r="M28" i="165" s="1"/>
  <c r="M29" i="165" s="1"/>
  <c r="M30" i="165" s="1"/>
  <c r="M31" i="165" s="1"/>
  <c r="M32" i="165" s="1"/>
  <c r="M33" i="165" s="1"/>
  <c r="M34" i="165" s="1"/>
  <c r="M35" i="165" s="1"/>
  <c r="M36" i="165" s="1"/>
  <c r="M37" i="165" s="1"/>
  <c r="M38" i="165" s="1"/>
  <c r="M39" i="165" s="1"/>
  <c r="M40" i="165" s="1"/>
  <c r="M41" i="165" s="1"/>
  <c r="M42" i="165" s="1"/>
  <c r="M43" i="165" s="1"/>
  <c r="M44" i="165" s="1"/>
  <c r="M45" i="165" s="1"/>
  <c r="M46" i="165" s="1"/>
  <c r="M47" i="165" s="1"/>
  <c r="M48" i="165" s="1"/>
  <c r="M49" i="165" s="1"/>
  <c r="M50" i="165" s="1"/>
  <c r="M51" i="165" s="1"/>
  <c r="M52" i="165" s="1"/>
  <c r="M53" i="165" s="1"/>
  <c r="M54" i="165" s="1"/>
  <c r="M55" i="165" s="1"/>
  <c r="M56" i="165" s="1"/>
  <c r="M57" i="165" s="1"/>
  <c r="M58" i="165" s="1"/>
  <c r="M59" i="165" s="1"/>
  <c r="M60" i="165" s="1"/>
  <c r="M61" i="165" s="1"/>
  <c r="M62" i="165" s="1"/>
  <c r="M63" i="165" s="1"/>
  <c r="M64" i="165" s="1"/>
  <c r="M65" i="165" s="1"/>
  <c r="M66" i="165" s="1"/>
  <c r="M67" i="165" s="1"/>
  <c r="M68" i="165" s="1"/>
  <c r="M69" i="165" s="1"/>
  <c r="M70" i="165" s="1"/>
  <c r="M71" i="165" s="1"/>
  <c r="M72" i="165" s="1"/>
  <c r="M73" i="165" s="1"/>
  <c r="M74" i="165" s="1"/>
  <c r="M75" i="165" s="1"/>
  <c r="M76" i="165" s="1"/>
  <c r="M77" i="165" s="1"/>
  <c r="M78" i="165" s="1"/>
  <c r="M79" i="165" s="1"/>
  <c r="M80" i="165" s="1"/>
  <c r="M81" i="165" s="1"/>
  <c r="M82" i="165" s="1"/>
  <c r="M83" i="165" s="1"/>
  <c r="L16" i="165"/>
  <c r="L17" i="165" s="1"/>
  <c r="L18" i="165" s="1"/>
  <c r="L19" i="165" s="1"/>
  <c r="L20" i="165" s="1"/>
  <c r="L21" i="165" s="1"/>
  <c r="L22" i="165" s="1"/>
  <c r="L23" i="165" s="1"/>
  <c r="L24" i="165" s="1"/>
  <c r="L25" i="165" s="1"/>
  <c r="L26" i="165" s="1"/>
  <c r="L27" i="165" s="1"/>
  <c r="L28" i="165" s="1"/>
  <c r="L29" i="165" s="1"/>
  <c r="L30" i="165" s="1"/>
  <c r="L31" i="165" s="1"/>
  <c r="L32" i="165" s="1"/>
  <c r="L33" i="165" s="1"/>
  <c r="L34" i="165" s="1"/>
  <c r="L35" i="165" s="1"/>
  <c r="L36" i="165" s="1"/>
  <c r="L37" i="165" s="1"/>
  <c r="L38" i="165" s="1"/>
  <c r="L39" i="165" s="1"/>
  <c r="L40" i="165" s="1"/>
  <c r="L41" i="165" s="1"/>
  <c r="L42" i="165" s="1"/>
  <c r="L43" i="165" s="1"/>
  <c r="L44" i="165" s="1"/>
  <c r="L45" i="165" s="1"/>
  <c r="L46" i="165" s="1"/>
  <c r="L47" i="165" s="1"/>
  <c r="L48" i="165" s="1"/>
  <c r="L49" i="165" s="1"/>
  <c r="L50" i="165" s="1"/>
  <c r="L51" i="165" s="1"/>
  <c r="L52" i="165" s="1"/>
  <c r="L53" i="165" s="1"/>
  <c r="L54" i="165" s="1"/>
  <c r="L55" i="165" s="1"/>
  <c r="L56" i="165" s="1"/>
  <c r="L57" i="165" s="1"/>
  <c r="L58" i="165" s="1"/>
  <c r="L59" i="165" s="1"/>
  <c r="L60" i="165" s="1"/>
  <c r="L61" i="165" s="1"/>
  <c r="L62" i="165" s="1"/>
  <c r="L63" i="165" s="1"/>
  <c r="L64" i="165" s="1"/>
  <c r="L65" i="165" s="1"/>
  <c r="L66" i="165" s="1"/>
  <c r="L67" i="165" s="1"/>
  <c r="L68" i="165" s="1"/>
  <c r="L69" i="165" s="1"/>
  <c r="L70" i="165" s="1"/>
  <c r="L71" i="165" s="1"/>
  <c r="L72" i="165" s="1"/>
  <c r="L73" i="165" s="1"/>
  <c r="L74" i="165" s="1"/>
  <c r="L75" i="165" s="1"/>
  <c r="L76" i="165" s="1"/>
  <c r="L77" i="165" s="1"/>
  <c r="L78" i="165" s="1"/>
  <c r="L79" i="165" s="1"/>
  <c r="L80" i="165" s="1"/>
  <c r="L81" i="165" s="1"/>
  <c r="L82" i="165" s="1"/>
  <c r="L83" i="165" s="1"/>
  <c r="M16" i="164"/>
  <c r="M17" i="164" s="1"/>
  <c r="M18" i="164" s="1"/>
  <c r="M19" i="164" s="1"/>
  <c r="M20" i="164" s="1"/>
  <c r="M21" i="164" s="1"/>
  <c r="M22" i="164" s="1"/>
  <c r="M23" i="164" s="1"/>
  <c r="M24" i="164" s="1"/>
  <c r="M25" i="164" s="1"/>
  <c r="M26" i="164" s="1"/>
  <c r="M27" i="164" s="1"/>
  <c r="M28" i="164" s="1"/>
  <c r="M29" i="164" s="1"/>
  <c r="M30" i="164" s="1"/>
  <c r="M31" i="164" s="1"/>
  <c r="M32" i="164" s="1"/>
  <c r="M33" i="164" s="1"/>
  <c r="M34" i="164" s="1"/>
  <c r="M35" i="164" s="1"/>
  <c r="M36" i="164" s="1"/>
  <c r="M37" i="164" s="1"/>
  <c r="M38" i="164" s="1"/>
  <c r="M39" i="164" s="1"/>
  <c r="M40" i="164" s="1"/>
  <c r="M41" i="164" s="1"/>
  <c r="M42" i="164" s="1"/>
  <c r="M43" i="164" s="1"/>
  <c r="M44" i="164" s="1"/>
  <c r="M45" i="164" s="1"/>
  <c r="M46" i="164" s="1"/>
  <c r="M47" i="164" s="1"/>
  <c r="M48" i="164" s="1"/>
  <c r="M49" i="164" s="1"/>
  <c r="M50" i="164" s="1"/>
  <c r="M51" i="164" s="1"/>
  <c r="M52" i="164" s="1"/>
  <c r="M53" i="164" s="1"/>
  <c r="M54" i="164" s="1"/>
  <c r="M55" i="164" s="1"/>
  <c r="M56" i="164" s="1"/>
  <c r="M57" i="164" s="1"/>
  <c r="M58" i="164" s="1"/>
  <c r="M59" i="164" s="1"/>
  <c r="M60" i="164" s="1"/>
  <c r="M61" i="164" s="1"/>
  <c r="M62" i="164" s="1"/>
  <c r="M63" i="164" s="1"/>
  <c r="M64" i="164" s="1"/>
  <c r="M65" i="164" s="1"/>
  <c r="M66" i="164" s="1"/>
  <c r="M67" i="164" s="1"/>
  <c r="L16" i="164"/>
  <c r="L17" i="164" s="1"/>
  <c r="L18" i="164" s="1"/>
  <c r="L19" i="164" s="1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L31" i="164" s="1"/>
  <c r="L32" i="164" s="1"/>
  <c r="L33" i="164" s="1"/>
  <c r="L34" i="164" s="1"/>
  <c r="L35" i="164" s="1"/>
  <c r="L36" i="164" s="1"/>
  <c r="L37" i="164" s="1"/>
  <c r="L38" i="164" s="1"/>
  <c r="L39" i="164" s="1"/>
  <c r="L40" i="164" s="1"/>
  <c r="L41" i="164" s="1"/>
  <c r="L42" i="164" s="1"/>
  <c r="L43" i="164" s="1"/>
  <c r="L44" i="164" s="1"/>
  <c r="L45" i="164" s="1"/>
  <c r="L46" i="164" s="1"/>
  <c r="L47" i="164" s="1"/>
  <c r="L48" i="164" s="1"/>
  <c r="L49" i="164" s="1"/>
  <c r="L50" i="164" s="1"/>
  <c r="L51" i="164" s="1"/>
  <c r="L52" i="164" s="1"/>
  <c r="L53" i="164" s="1"/>
  <c r="L54" i="164" s="1"/>
  <c r="L55" i="164" s="1"/>
  <c r="L56" i="164" s="1"/>
  <c r="L57" i="164" s="1"/>
  <c r="L58" i="164" s="1"/>
  <c r="L59" i="164" s="1"/>
  <c r="L60" i="164" s="1"/>
  <c r="L61" i="164" s="1"/>
  <c r="L62" i="164" s="1"/>
  <c r="L63" i="164" s="1"/>
  <c r="L64" i="164" s="1"/>
  <c r="L65" i="164" s="1"/>
  <c r="L66" i="164" s="1"/>
  <c r="L67" i="164" s="1"/>
  <c r="J83" i="149"/>
  <c r="J84" i="149" s="1"/>
  <c r="J85" i="149" s="1"/>
  <c r="J86" i="149" s="1"/>
  <c r="J87" i="149" s="1"/>
  <c r="J88" i="149" s="1"/>
  <c r="J89" i="149" s="1"/>
  <c r="J90" i="149" s="1"/>
  <c r="J91" i="149" s="1"/>
  <c r="J92" i="149" s="1"/>
  <c r="J93" i="149" s="1"/>
  <c r="J94" i="149" s="1"/>
  <c r="J95" i="149" s="1"/>
  <c r="J96" i="149" s="1"/>
  <c r="J97" i="149" s="1"/>
  <c r="J98" i="149" s="1"/>
  <c r="J99" i="149" s="1"/>
  <c r="J100" i="149" s="1"/>
  <c r="J101" i="149" s="1"/>
  <c r="J102" i="149" s="1"/>
  <c r="J103" i="149" s="1"/>
  <c r="J104" i="149" s="1"/>
  <c r="J105" i="149" s="1"/>
  <c r="J106" i="149" s="1"/>
  <c r="J107" i="149" s="1"/>
  <c r="J108" i="149" s="1"/>
  <c r="J109" i="149" s="1"/>
  <c r="J110" i="149" s="1"/>
  <c r="J111" i="149" s="1"/>
  <c r="J112" i="149" s="1"/>
  <c r="J113" i="149" s="1"/>
  <c r="J114" i="149" s="1"/>
  <c r="J115" i="149" s="1"/>
  <c r="J116" i="149" s="1"/>
  <c r="J117" i="149" s="1"/>
  <c r="J118" i="149" s="1"/>
  <c r="J82" i="149"/>
  <c r="L10" i="71" l="1"/>
  <c r="J90" i="158"/>
  <c r="I90" i="158"/>
  <c r="J64" i="159"/>
  <c r="J65" i="159" s="1"/>
  <c r="J66" i="159" s="1"/>
  <c r="J67" i="159" s="1"/>
  <c r="J68" i="159" s="1"/>
  <c r="J69" i="159" s="1"/>
  <c r="J70" i="159" s="1"/>
  <c r="J71" i="159" s="1"/>
  <c r="J72" i="159" s="1"/>
  <c r="J73" i="159" s="1"/>
  <c r="J74" i="159" s="1"/>
  <c r="J75" i="159" s="1"/>
  <c r="J76" i="159" s="1"/>
  <c r="J77" i="159" s="1"/>
  <c r="J78" i="159" s="1"/>
  <c r="J79" i="159" s="1"/>
  <c r="J80" i="159" s="1"/>
  <c r="J81" i="159" s="1"/>
  <c r="J82" i="159" s="1"/>
  <c r="J83" i="159" s="1"/>
  <c r="J84" i="159" s="1"/>
  <c r="J85" i="159" s="1"/>
  <c r="J86" i="159" s="1"/>
  <c r="J87" i="159" s="1"/>
  <c r="J88" i="159" s="1"/>
  <c r="I64" i="159"/>
  <c r="I65" i="159" s="1"/>
  <c r="I66" i="159" s="1"/>
  <c r="I67" i="159" s="1"/>
  <c r="I68" i="159" s="1"/>
  <c r="I69" i="159" s="1"/>
  <c r="I70" i="159" s="1"/>
  <c r="I71" i="159" s="1"/>
  <c r="I72" i="159" s="1"/>
  <c r="I73" i="159" s="1"/>
  <c r="I74" i="159" s="1"/>
  <c r="I75" i="159" s="1"/>
  <c r="I76" i="159" s="1"/>
  <c r="I77" i="159" s="1"/>
  <c r="I78" i="159" s="1"/>
  <c r="I79" i="159" s="1"/>
  <c r="I80" i="159" s="1"/>
  <c r="I81" i="159" s="1"/>
  <c r="I82" i="159" s="1"/>
  <c r="I83" i="159" s="1"/>
  <c r="I84" i="159" s="1"/>
  <c r="I85" i="159" s="1"/>
  <c r="I86" i="159" s="1"/>
  <c r="I87" i="159" s="1"/>
  <c r="I88" i="159" s="1"/>
  <c r="J65" i="158"/>
  <c r="J66" i="158" s="1"/>
  <c r="J67" i="158" s="1"/>
  <c r="J68" i="158" s="1"/>
  <c r="J69" i="158" s="1"/>
  <c r="J70" i="158" s="1"/>
  <c r="J71" i="158" s="1"/>
  <c r="J72" i="158" s="1"/>
  <c r="J73" i="158" s="1"/>
  <c r="J74" i="158" s="1"/>
  <c r="J75" i="158" s="1"/>
  <c r="J76" i="158" s="1"/>
  <c r="J77" i="158" s="1"/>
  <c r="J78" i="158" s="1"/>
  <c r="J79" i="158" s="1"/>
  <c r="J80" i="158" s="1"/>
  <c r="J81" i="158" s="1"/>
  <c r="J82" i="158" s="1"/>
  <c r="J83" i="158" s="1"/>
  <c r="J84" i="158" s="1"/>
  <c r="J85" i="158" s="1"/>
  <c r="J86" i="158" s="1"/>
  <c r="J87" i="158" s="1"/>
  <c r="J88" i="158" s="1"/>
  <c r="J89" i="158" s="1"/>
  <c r="I65" i="158"/>
  <c r="I66" i="158" s="1"/>
  <c r="I67" i="158" s="1"/>
  <c r="I68" i="158" s="1"/>
  <c r="I69" i="158" s="1"/>
  <c r="I70" i="158" s="1"/>
  <c r="I71" i="158" s="1"/>
  <c r="I72" i="158" s="1"/>
  <c r="I73" i="158" s="1"/>
  <c r="I74" i="158" s="1"/>
  <c r="I75" i="158" s="1"/>
  <c r="I76" i="158" s="1"/>
  <c r="I77" i="158" s="1"/>
  <c r="I78" i="158" s="1"/>
  <c r="I79" i="158" s="1"/>
  <c r="I80" i="158" s="1"/>
  <c r="I81" i="158" s="1"/>
  <c r="I82" i="158" s="1"/>
  <c r="I83" i="158" s="1"/>
  <c r="I84" i="158" s="1"/>
  <c r="I85" i="158" s="1"/>
  <c r="I86" i="158" s="1"/>
  <c r="I87" i="158" s="1"/>
  <c r="I88" i="158" s="1"/>
  <c r="I89" i="158" s="1"/>
  <c r="J64" i="158"/>
  <c r="I64" i="158"/>
  <c r="I110" i="147"/>
  <c r="I111" i="147"/>
  <c r="I112" i="147"/>
  <c r="I113" i="147" s="1"/>
  <c r="J76" i="146"/>
  <c r="J77" i="146" s="1"/>
  <c r="J78" i="146" s="1"/>
  <c r="J79" i="146" s="1"/>
  <c r="J80" i="146" s="1"/>
  <c r="J81" i="146" s="1"/>
  <c r="J82" i="146" s="1"/>
  <c r="J83" i="146" s="1"/>
  <c r="J84" i="146" s="1"/>
  <c r="J85" i="146" s="1"/>
  <c r="J86" i="146" s="1"/>
  <c r="J87" i="146" s="1"/>
  <c r="J88" i="146" s="1"/>
  <c r="J89" i="146" s="1"/>
  <c r="J90" i="146" s="1"/>
  <c r="J91" i="146" s="1"/>
  <c r="J92" i="146" s="1"/>
  <c r="J93" i="146" s="1"/>
  <c r="J94" i="146" s="1"/>
  <c r="J95" i="146" s="1"/>
  <c r="J96" i="146" s="1"/>
  <c r="J97" i="146" s="1"/>
  <c r="J98" i="146" s="1"/>
  <c r="J99" i="146" s="1"/>
  <c r="J100" i="146" s="1"/>
  <c r="J101" i="146" s="1"/>
  <c r="J102" i="146" s="1"/>
  <c r="J103" i="146" s="1"/>
  <c r="J104" i="146" s="1"/>
  <c r="J105" i="146" s="1"/>
  <c r="J106" i="146" s="1"/>
  <c r="J107" i="146" s="1"/>
  <c r="J108" i="146" s="1"/>
  <c r="J109" i="146" s="1"/>
  <c r="I76" i="146"/>
  <c r="I77" i="146" s="1"/>
  <c r="I78" i="146" s="1"/>
  <c r="I79" i="146" s="1"/>
  <c r="I80" i="146" s="1"/>
  <c r="I81" i="146" s="1"/>
  <c r="I82" i="146" s="1"/>
  <c r="I83" i="146" s="1"/>
  <c r="I84" i="146" s="1"/>
  <c r="I85" i="146" s="1"/>
  <c r="I86" i="146" s="1"/>
  <c r="I87" i="146" s="1"/>
  <c r="I88" i="146" s="1"/>
  <c r="I89" i="146" s="1"/>
  <c r="I90" i="146" s="1"/>
  <c r="I91" i="146" s="1"/>
  <c r="I92" i="146" s="1"/>
  <c r="I93" i="146" s="1"/>
  <c r="I94" i="146" s="1"/>
  <c r="I95" i="146" s="1"/>
  <c r="I96" i="146" s="1"/>
  <c r="I97" i="146" s="1"/>
  <c r="I98" i="146" s="1"/>
  <c r="I99" i="146" s="1"/>
  <c r="I100" i="146" s="1"/>
  <c r="I101" i="146" s="1"/>
  <c r="I102" i="146" s="1"/>
  <c r="I103" i="146" s="1"/>
  <c r="I104" i="146" s="1"/>
  <c r="I105" i="146" s="1"/>
  <c r="I106" i="146" s="1"/>
  <c r="I107" i="146" s="1"/>
  <c r="I108" i="146" s="1"/>
  <c r="I109" i="146" s="1"/>
  <c r="J76" i="147"/>
  <c r="J77" i="147" s="1"/>
  <c r="J78" i="147" s="1"/>
  <c r="J79" i="147" s="1"/>
  <c r="J80" i="147" s="1"/>
  <c r="J81" i="147" s="1"/>
  <c r="J82" i="147" s="1"/>
  <c r="J83" i="147" s="1"/>
  <c r="J84" i="147" s="1"/>
  <c r="J85" i="147" s="1"/>
  <c r="J86" i="147" s="1"/>
  <c r="J87" i="147" s="1"/>
  <c r="J88" i="147" s="1"/>
  <c r="J89" i="147" s="1"/>
  <c r="J90" i="147" s="1"/>
  <c r="J91" i="147" s="1"/>
  <c r="J92" i="147" s="1"/>
  <c r="J93" i="147" s="1"/>
  <c r="J94" i="147" s="1"/>
  <c r="J95" i="147" s="1"/>
  <c r="J96" i="147" s="1"/>
  <c r="J97" i="147" s="1"/>
  <c r="J98" i="147" s="1"/>
  <c r="J99" i="147" s="1"/>
  <c r="J100" i="147" s="1"/>
  <c r="J101" i="147" s="1"/>
  <c r="J102" i="147" s="1"/>
  <c r="J103" i="147" s="1"/>
  <c r="J104" i="147" s="1"/>
  <c r="J105" i="147" s="1"/>
  <c r="J106" i="147" s="1"/>
  <c r="J107" i="147" s="1"/>
  <c r="J108" i="147" s="1"/>
  <c r="J109" i="147" s="1"/>
  <c r="J110" i="147" s="1"/>
  <c r="J111" i="147" s="1"/>
  <c r="J112" i="147" s="1"/>
  <c r="J113" i="147" s="1"/>
  <c r="I76" i="147"/>
  <c r="I77" i="147" s="1"/>
  <c r="I78" i="147" s="1"/>
  <c r="I79" i="147" s="1"/>
  <c r="I80" i="147" s="1"/>
  <c r="I81" i="147" s="1"/>
  <c r="I82" i="147" s="1"/>
  <c r="I83" i="147" s="1"/>
  <c r="I84" i="147" s="1"/>
  <c r="I85" i="147" s="1"/>
  <c r="I86" i="147" s="1"/>
  <c r="I87" i="147" s="1"/>
  <c r="I88" i="147" s="1"/>
  <c r="I89" i="147" s="1"/>
  <c r="I90" i="147" s="1"/>
  <c r="I91" i="147" s="1"/>
  <c r="I92" i="147" s="1"/>
  <c r="I93" i="147" s="1"/>
  <c r="I94" i="147" s="1"/>
  <c r="I95" i="147" s="1"/>
  <c r="I96" i="147" s="1"/>
  <c r="I97" i="147" s="1"/>
  <c r="I98" i="147" s="1"/>
  <c r="I99" i="147" s="1"/>
  <c r="I100" i="147" s="1"/>
  <c r="I101" i="147" s="1"/>
  <c r="I102" i="147" s="1"/>
  <c r="I103" i="147" s="1"/>
  <c r="I104" i="147" s="1"/>
  <c r="I105" i="147" s="1"/>
  <c r="I106" i="147" s="1"/>
  <c r="I107" i="147" s="1"/>
  <c r="I108" i="147" s="1"/>
  <c r="I109" i="147" s="1"/>
  <c r="J76" i="142"/>
  <c r="J77" i="142" s="1"/>
  <c r="J78" i="142" s="1"/>
  <c r="J79" i="142" s="1"/>
  <c r="J80" i="142" s="1"/>
  <c r="J81" i="142" s="1"/>
  <c r="J82" i="142" s="1"/>
  <c r="J83" i="142" s="1"/>
  <c r="J84" i="142" s="1"/>
  <c r="J85" i="142" s="1"/>
  <c r="J86" i="142" s="1"/>
  <c r="J87" i="142" s="1"/>
  <c r="J88" i="142" s="1"/>
  <c r="J89" i="142" s="1"/>
  <c r="J90" i="142" s="1"/>
  <c r="J91" i="142" s="1"/>
  <c r="J92" i="142" s="1"/>
  <c r="J93" i="142" s="1"/>
  <c r="J94" i="142" s="1"/>
  <c r="J95" i="142" s="1"/>
  <c r="J96" i="142" s="1"/>
  <c r="J97" i="142" s="1"/>
  <c r="J98" i="142" s="1"/>
  <c r="J99" i="142" s="1"/>
  <c r="J100" i="142" s="1"/>
  <c r="J101" i="142" s="1"/>
  <c r="J102" i="142" s="1"/>
  <c r="J103" i="142" s="1"/>
  <c r="J104" i="142" s="1"/>
  <c r="J105" i="142" s="1"/>
  <c r="J106" i="142" s="1"/>
  <c r="J107" i="142" s="1"/>
  <c r="J108" i="142" s="1"/>
  <c r="J109" i="142" s="1"/>
  <c r="J110" i="142" s="1"/>
  <c r="J111" i="142" s="1"/>
  <c r="J112" i="142" s="1"/>
  <c r="J113" i="142" s="1"/>
  <c r="J114" i="142" s="1"/>
  <c r="J115" i="142" s="1"/>
  <c r="J116" i="142" s="1"/>
  <c r="J117" i="142" s="1"/>
  <c r="J118" i="142" s="1"/>
  <c r="J119" i="142" s="1"/>
  <c r="J120" i="142" s="1"/>
  <c r="J121" i="142" s="1"/>
  <c r="J122" i="142" s="1"/>
  <c r="J123" i="142" s="1"/>
  <c r="J124" i="142" s="1"/>
  <c r="J125" i="142" s="1"/>
  <c r="J126" i="142" s="1"/>
  <c r="J127" i="142" s="1"/>
  <c r="J128" i="142" s="1"/>
  <c r="J129" i="142" s="1"/>
  <c r="J130" i="142" s="1"/>
  <c r="J131" i="142" s="1"/>
  <c r="J132" i="142" s="1"/>
  <c r="J133" i="142" s="1"/>
  <c r="J134" i="142" s="1"/>
  <c r="J135" i="142" s="1"/>
  <c r="J136" i="142" s="1"/>
  <c r="J137" i="142" s="1"/>
  <c r="J138" i="142" s="1"/>
  <c r="I76" i="142"/>
  <c r="I77" i="142" s="1"/>
  <c r="I78" i="142" s="1"/>
  <c r="I79" i="142" s="1"/>
  <c r="I80" i="142" s="1"/>
  <c r="I81" i="142" s="1"/>
  <c r="I82" i="142" s="1"/>
  <c r="I83" i="142" s="1"/>
  <c r="I84" i="142" s="1"/>
  <c r="I85" i="142" s="1"/>
  <c r="I86" i="142" s="1"/>
  <c r="I87" i="142" s="1"/>
  <c r="I88" i="142" s="1"/>
  <c r="I89" i="142" s="1"/>
  <c r="I90" i="142" s="1"/>
  <c r="I91" i="142" s="1"/>
  <c r="I92" i="142" s="1"/>
  <c r="I93" i="142" s="1"/>
  <c r="I94" i="142" s="1"/>
  <c r="I95" i="142" s="1"/>
  <c r="I96" i="142" s="1"/>
  <c r="I97" i="142" s="1"/>
  <c r="I98" i="142" s="1"/>
  <c r="I99" i="142" s="1"/>
  <c r="I100" i="142" s="1"/>
  <c r="I101" i="142" s="1"/>
  <c r="I102" i="142" s="1"/>
  <c r="I103" i="142" s="1"/>
  <c r="I104" i="142" s="1"/>
  <c r="I105" i="142" s="1"/>
  <c r="I106" i="142" s="1"/>
  <c r="I107" i="142" s="1"/>
  <c r="I108" i="142" s="1"/>
  <c r="I109" i="142" s="1"/>
  <c r="I110" i="142" s="1"/>
  <c r="I111" i="142" s="1"/>
  <c r="I112" i="142" s="1"/>
  <c r="I113" i="142" s="1"/>
  <c r="I114" i="142" s="1"/>
  <c r="I115" i="142" s="1"/>
  <c r="I116" i="142" s="1"/>
  <c r="I117" i="142" s="1"/>
  <c r="I118" i="142" s="1"/>
  <c r="I119" i="142" s="1"/>
  <c r="I120" i="142" s="1"/>
  <c r="I121" i="142" s="1"/>
  <c r="I122" i="142" s="1"/>
  <c r="I123" i="142" s="1"/>
  <c r="I124" i="142" s="1"/>
  <c r="I125" i="142" s="1"/>
  <c r="I126" i="142" s="1"/>
  <c r="I127" i="142" s="1"/>
  <c r="I128" i="142" s="1"/>
  <c r="I129" i="142" s="1"/>
  <c r="I130" i="142" s="1"/>
  <c r="I131" i="142" s="1"/>
  <c r="I132" i="142" s="1"/>
  <c r="I133" i="142" s="1"/>
  <c r="I134" i="142" s="1"/>
  <c r="I135" i="142" s="1"/>
  <c r="I136" i="142" s="1"/>
  <c r="I137" i="142" s="1"/>
  <c r="I138" i="142" s="1"/>
  <c r="J138" i="143"/>
  <c r="I138" i="143"/>
  <c r="J130" i="143"/>
  <c r="J131" i="143" s="1"/>
  <c r="J132" i="143" s="1"/>
  <c r="J133" i="143" s="1"/>
  <c r="J134" i="143" s="1"/>
  <c r="J135" i="143" s="1"/>
  <c r="J136" i="143" s="1"/>
  <c r="J137" i="143" s="1"/>
  <c r="I130" i="143"/>
  <c r="I131" i="143" s="1"/>
  <c r="I132" i="143" s="1"/>
  <c r="I133" i="143" s="1"/>
  <c r="I134" i="143" s="1"/>
  <c r="I135" i="143" s="1"/>
  <c r="I136" i="143" s="1"/>
  <c r="I137" i="143" s="1"/>
  <c r="J129" i="143"/>
  <c r="I129" i="143"/>
  <c r="I106" i="143"/>
  <c r="I107" i="143" s="1"/>
  <c r="I108" i="143" s="1"/>
  <c r="I109" i="143" s="1"/>
  <c r="I110" i="143" s="1"/>
  <c r="I111" i="143" s="1"/>
  <c r="I112" i="143" s="1"/>
  <c r="I113" i="143" s="1"/>
  <c r="I114" i="143" s="1"/>
  <c r="I115" i="143" s="1"/>
  <c r="I116" i="143" s="1"/>
  <c r="I117" i="143" s="1"/>
  <c r="I118" i="143" s="1"/>
  <c r="I119" i="143" s="1"/>
  <c r="I120" i="143" s="1"/>
  <c r="I121" i="143" s="1"/>
  <c r="I122" i="143" s="1"/>
  <c r="I123" i="143" s="1"/>
  <c r="I124" i="143" s="1"/>
  <c r="I125" i="143" s="1"/>
  <c r="I126" i="143" s="1"/>
  <c r="I127" i="143" s="1"/>
  <c r="I128" i="143" s="1"/>
  <c r="J105" i="143"/>
  <c r="J106" i="143" s="1"/>
  <c r="J107" i="143" s="1"/>
  <c r="J108" i="143" s="1"/>
  <c r="J109" i="143" s="1"/>
  <c r="J110" i="143" s="1"/>
  <c r="J111" i="143" s="1"/>
  <c r="J112" i="143" s="1"/>
  <c r="J113" i="143" s="1"/>
  <c r="J114" i="143" s="1"/>
  <c r="J115" i="143" s="1"/>
  <c r="J116" i="143" s="1"/>
  <c r="J117" i="143" s="1"/>
  <c r="J118" i="143" s="1"/>
  <c r="J119" i="143" s="1"/>
  <c r="J120" i="143" s="1"/>
  <c r="J121" i="143" s="1"/>
  <c r="J122" i="143" s="1"/>
  <c r="J123" i="143" s="1"/>
  <c r="J124" i="143" s="1"/>
  <c r="J125" i="143" s="1"/>
  <c r="J126" i="143" s="1"/>
  <c r="J127" i="143" s="1"/>
  <c r="J128" i="143" s="1"/>
  <c r="I105" i="143"/>
  <c r="J104" i="143"/>
  <c r="I104" i="143"/>
  <c r="I78" i="143"/>
  <c r="I79" i="143" s="1"/>
  <c r="I80" i="143" s="1"/>
  <c r="I81" i="143" s="1"/>
  <c r="I82" i="143" s="1"/>
  <c r="I83" i="143" s="1"/>
  <c r="I84" i="143" s="1"/>
  <c r="I85" i="143" s="1"/>
  <c r="I86" i="143" s="1"/>
  <c r="I87" i="143" s="1"/>
  <c r="I88" i="143" s="1"/>
  <c r="I89" i="143" s="1"/>
  <c r="I90" i="143" s="1"/>
  <c r="I91" i="143" s="1"/>
  <c r="I92" i="143" s="1"/>
  <c r="I93" i="143" s="1"/>
  <c r="I94" i="143" s="1"/>
  <c r="I95" i="143" s="1"/>
  <c r="I96" i="143" s="1"/>
  <c r="I97" i="143" s="1"/>
  <c r="I98" i="143" s="1"/>
  <c r="I99" i="143" s="1"/>
  <c r="I100" i="143" s="1"/>
  <c r="I101" i="143" s="1"/>
  <c r="I102" i="143" s="1"/>
  <c r="I103" i="143" s="1"/>
  <c r="J77" i="143"/>
  <c r="J78" i="143" s="1"/>
  <c r="J79" i="143" s="1"/>
  <c r="J80" i="143" s="1"/>
  <c r="J81" i="143" s="1"/>
  <c r="J82" i="143" s="1"/>
  <c r="J83" i="143" s="1"/>
  <c r="J84" i="143" s="1"/>
  <c r="J85" i="143" s="1"/>
  <c r="J86" i="143" s="1"/>
  <c r="J87" i="143" s="1"/>
  <c r="J88" i="143" s="1"/>
  <c r="J89" i="143" s="1"/>
  <c r="J90" i="143" s="1"/>
  <c r="J91" i="143" s="1"/>
  <c r="J92" i="143" s="1"/>
  <c r="J93" i="143" s="1"/>
  <c r="J94" i="143" s="1"/>
  <c r="J95" i="143" s="1"/>
  <c r="J96" i="143" s="1"/>
  <c r="J97" i="143" s="1"/>
  <c r="J98" i="143" s="1"/>
  <c r="J99" i="143" s="1"/>
  <c r="J100" i="143" s="1"/>
  <c r="J101" i="143" s="1"/>
  <c r="J102" i="143" s="1"/>
  <c r="J103" i="143" s="1"/>
  <c r="I77" i="143"/>
  <c r="J76" i="143"/>
  <c r="I76" i="143"/>
  <c r="J55" i="144"/>
  <c r="J56" i="144" s="1"/>
  <c r="J57" i="144" s="1"/>
  <c r="J58" i="144" s="1"/>
  <c r="J59" i="144" s="1"/>
  <c r="J60" i="144" s="1"/>
  <c r="J61" i="144" s="1"/>
  <c r="J62" i="144" s="1"/>
  <c r="J63" i="144" s="1"/>
  <c r="J64" i="144" s="1"/>
  <c r="J65" i="144" s="1"/>
  <c r="J66" i="144" s="1"/>
  <c r="J67" i="144" s="1"/>
  <c r="J68" i="144" s="1"/>
  <c r="J69" i="144" s="1"/>
  <c r="J70" i="144" s="1"/>
  <c r="J71" i="144" s="1"/>
  <c r="J72" i="144" s="1"/>
  <c r="J73" i="144" s="1"/>
  <c r="J74" i="144" s="1"/>
  <c r="J75" i="144" s="1"/>
  <c r="J76" i="144" s="1"/>
  <c r="J77" i="144" s="1"/>
  <c r="J78" i="144" s="1"/>
  <c r="J79" i="144" s="1"/>
  <c r="J80" i="144" s="1"/>
  <c r="J81" i="144" s="1"/>
  <c r="J82" i="144" s="1"/>
  <c r="I82" i="144"/>
  <c r="J54" i="144"/>
  <c r="I54" i="144"/>
  <c r="I55" i="144" s="1"/>
  <c r="I56" i="144" s="1"/>
  <c r="I57" i="144" s="1"/>
  <c r="I58" i="144" s="1"/>
  <c r="I59" i="144" s="1"/>
  <c r="I60" i="144" s="1"/>
  <c r="I61" i="144" s="1"/>
  <c r="I62" i="144" s="1"/>
  <c r="I63" i="144" s="1"/>
  <c r="I64" i="144" s="1"/>
  <c r="I65" i="144" s="1"/>
  <c r="I66" i="144" s="1"/>
  <c r="I67" i="144" s="1"/>
  <c r="I68" i="144" s="1"/>
  <c r="I69" i="144" s="1"/>
  <c r="I70" i="144" s="1"/>
  <c r="I71" i="144" s="1"/>
  <c r="I72" i="144" s="1"/>
  <c r="I73" i="144" s="1"/>
  <c r="I74" i="144" s="1"/>
  <c r="I75" i="144" s="1"/>
  <c r="I76" i="144" s="1"/>
  <c r="I77" i="144" s="1"/>
  <c r="I78" i="144" s="1"/>
  <c r="I79" i="144" s="1"/>
  <c r="I80" i="144" s="1"/>
  <c r="I81" i="144" s="1"/>
  <c r="I58" i="141"/>
  <c r="I59" i="141" s="1"/>
  <c r="I60" i="141" s="1"/>
  <c r="I61" i="141" s="1"/>
  <c r="I62" i="141" s="1"/>
  <c r="I63" i="141" s="1"/>
  <c r="I64" i="141" s="1"/>
  <c r="I65" i="141" s="1"/>
  <c r="I66" i="141" s="1"/>
  <c r="I67" i="141" s="1"/>
  <c r="I68" i="141" s="1"/>
  <c r="I69" i="141" s="1"/>
  <c r="I70" i="141" s="1"/>
  <c r="I71" i="141" s="1"/>
  <c r="I72" i="141" s="1"/>
  <c r="I73" i="141" s="1"/>
  <c r="I74" i="141" s="1"/>
  <c r="I75" i="141" s="1"/>
  <c r="I76" i="141" s="1"/>
  <c r="I77" i="141" s="1"/>
  <c r="I78" i="141" s="1"/>
  <c r="I79" i="141" s="1"/>
  <c r="I80" i="141" s="1"/>
  <c r="I81" i="141" s="1"/>
  <c r="I82" i="141" s="1"/>
  <c r="I83" i="141" s="1"/>
  <c r="I57" i="141"/>
  <c r="J56" i="141"/>
  <c r="J57" i="141" s="1"/>
  <c r="J58" i="141" s="1"/>
  <c r="J59" i="141" s="1"/>
  <c r="J60" i="141" s="1"/>
  <c r="J61" i="141" s="1"/>
  <c r="J62" i="141" s="1"/>
  <c r="J63" i="141" s="1"/>
  <c r="J64" i="141" s="1"/>
  <c r="J65" i="141" s="1"/>
  <c r="J66" i="141" s="1"/>
  <c r="J67" i="141" s="1"/>
  <c r="J68" i="141" s="1"/>
  <c r="J69" i="141" s="1"/>
  <c r="J70" i="141" s="1"/>
  <c r="J71" i="141" s="1"/>
  <c r="J72" i="141" s="1"/>
  <c r="J73" i="141" s="1"/>
  <c r="J74" i="141" s="1"/>
  <c r="J75" i="141" s="1"/>
  <c r="J76" i="141" s="1"/>
  <c r="J77" i="141" s="1"/>
  <c r="J78" i="141" s="1"/>
  <c r="J79" i="141" s="1"/>
  <c r="J80" i="141" s="1"/>
  <c r="J81" i="141" s="1"/>
  <c r="J82" i="141" s="1"/>
  <c r="J83" i="141" s="1"/>
  <c r="I56" i="141"/>
  <c r="I84" i="149"/>
  <c r="I85" i="149" s="1"/>
  <c r="I86" i="149" s="1"/>
  <c r="I87" i="149" s="1"/>
  <c r="I88" i="149" s="1"/>
  <c r="I89" i="149" s="1"/>
  <c r="I90" i="149" s="1"/>
  <c r="I91" i="149" s="1"/>
  <c r="I92" i="149" s="1"/>
  <c r="I93" i="149" s="1"/>
  <c r="I94" i="149" s="1"/>
  <c r="I95" i="149" s="1"/>
  <c r="I96" i="149" s="1"/>
  <c r="I97" i="149" s="1"/>
  <c r="I98" i="149" s="1"/>
  <c r="I99" i="149" s="1"/>
  <c r="I100" i="149" s="1"/>
  <c r="I101" i="149" s="1"/>
  <c r="I102" i="149" s="1"/>
  <c r="I103" i="149" s="1"/>
  <c r="I104" i="149" s="1"/>
  <c r="I105" i="149" s="1"/>
  <c r="I106" i="149" s="1"/>
  <c r="I107" i="149" s="1"/>
  <c r="I108" i="149" s="1"/>
  <c r="I109" i="149" s="1"/>
  <c r="I110" i="149" s="1"/>
  <c r="I111" i="149" s="1"/>
  <c r="I112" i="149" s="1"/>
  <c r="I113" i="149" s="1"/>
  <c r="I114" i="149" s="1"/>
  <c r="I115" i="149" s="1"/>
  <c r="I116" i="149" s="1"/>
  <c r="I117" i="149" s="1"/>
  <c r="I118" i="149" s="1"/>
  <c r="I83" i="149"/>
  <c r="I82" i="149"/>
  <c r="AD11" i="71"/>
  <c r="AD8" i="71"/>
  <c r="AA13" i="71"/>
  <c r="AA12" i="71"/>
  <c r="AA19" i="71"/>
  <c r="AA15" i="71"/>
  <c r="AA18" i="71"/>
  <c r="AA16" i="71"/>
  <c r="AA25" i="71"/>
  <c r="AA20" i="71"/>
  <c r="AA17" i="71"/>
  <c r="AA22" i="71"/>
  <c r="AA31" i="71"/>
  <c r="AA26" i="71"/>
  <c r="AA24" i="71"/>
  <c r="AA23" i="71"/>
  <c r="AA27" i="71"/>
  <c r="AA32" i="71"/>
  <c r="AA30" i="71"/>
  <c r="AA33" i="71"/>
  <c r="AA36" i="71"/>
  <c r="AA29" i="71"/>
  <c r="AA41" i="71"/>
  <c r="AA28" i="71"/>
  <c r="AA35" i="71"/>
  <c r="AA39" i="71"/>
  <c r="AA46" i="71"/>
  <c r="AA40" i="71"/>
  <c r="AA38" i="71"/>
  <c r="AA34" i="71"/>
  <c r="AA42" i="71"/>
  <c r="AA50" i="71"/>
  <c r="AA43" i="71"/>
  <c r="AA53" i="71"/>
  <c r="AA44" i="71"/>
  <c r="AA45" i="71"/>
  <c r="AA47" i="71"/>
  <c r="AA48" i="71"/>
  <c r="AA59" i="71"/>
  <c r="AA49" i="71"/>
  <c r="AA62" i="71"/>
  <c r="AA64" i="71"/>
  <c r="AA52" i="71"/>
  <c r="AA65" i="71"/>
  <c r="AA66" i="71"/>
  <c r="AA51" i="71"/>
  <c r="AA67" i="71"/>
  <c r="AA54" i="71"/>
  <c r="AA68" i="71"/>
  <c r="AA69" i="71"/>
  <c r="AA55" i="71"/>
  <c r="AA70" i="71"/>
  <c r="AA21" i="71"/>
  <c r="AA56" i="71"/>
  <c r="AA72" i="71"/>
  <c r="AA73" i="71"/>
  <c r="AA71" i="71"/>
  <c r="AA77" i="71"/>
  <c r="AA78" i="71"/>
  <c r="AA74" i="71"/>
  <c r="AA57" i="71"/>
  <c r="AA58" i="71"/>
  <c r="AA79" i="71"/>
  <c r="AA60" i="71"/>
  <c r="AA75" i="71"/>
  <c r="AA76" i="71"/>
  <c r="AA80" i="71"/>
  <c r="AA81" i="71"/>
  <c r="AA82" i="71"/>
  <c r="AA83" i="71"/>
  <c r="AA61" i="71"/>
  <c r="AA85" i="71"/>
  <c r="AA84" i="71"/>
  <c r="AA90" i="71"/>
  <c r="AA86" i="71"/>
  <c r="AA63" i="71"/>
  <c r="AA87" i="71"/>
  <c r="AA88" i="71"/>
  <c r="AA91" i="71"/>
  <c r="AA89" i="71"/>
  <c r="AA92" i="71"/>
  <c r="AA93" i="71"/>
  <c r="AA37" i="71"/>
  <c r="AA14" i="71"/>
  <c r="AA7" i="71"/>
  <c r="Z13" i="71"/>
  <c r="Z12" i="71"/>
  <c r="Z19" i="71"/>
  <c r="Z15" i="71"/>
  <c r="Z18" i="71"/>
  <c r="Z16" i="71"/>
  <c r="Z25" i="71"/>
  <c r="Z20" i="71"/>
  <c r="Z17" i="71"/>
  <c r="Z22" i="71"/>
  <c r="Z31" i="71"/>
  <c r="Z26" i="71"/>
  <c r="Z24" i="71"/>
  <c r="Z23" i="71"/>
  <c r="Z27" i="71"/>
  <c r="Z32" i="71"/>
  <c r="Z30" i="71"/>
  <c r="Z33" i="71"/>
  <c r="Z36" i="71"/>
  <c r="Z29" i="71"/>
  <c r="Z41" i="71"/>
  <c r="Z28" i="71"/>
  <c r="Z35" i="71"/>
  <c r="Z39" i="71"/>
  <c r="Z46" i="71"/>
  <c r="Z40" i="71"/>
  <c r="Z38" i="71"/>
  <c r="Z34" i="71"/>
  <c r="Z42" i="71"/>
  <c r="Z50" i="71"/>
  <c r="Z43" i="71"/>
  <c r="Z53" i="71"/>
  <c r="Z44" i="71"/>
  <c r="Z45" i="71"/>
  <c r="Z47" i="71"/>
  <c r="Z48" i="71"/>
  <c r="Z59" i="71"/>
  <c r="Z49" i="71"/>
  <c r="Z62" i="71"/>
  <c r="Z64" i="71"/>
  <c r="Z52" i="71"/>
  <c r="Z65" i="71"/>
  <c r="Z66" i="71"/>
  <c r="Z51" i="71"/>
  <c r="Z67" i="71"/>
  <c r="Z54" i="71"/>
  <c r="Z68" i="71"/>
  <c r="Z69" i="71"/>
  <c r="Z55" i="71"/>
  <c r="Z70" i="71"/>
  <c r="Z21" i="71"/>
  <c r="Z56" i="71"/>
  <c r="Z72" i="71"/>
  <c r="Z73" i="71"/>
  <c r="Z71" i="71"/>
  <c r="Z77" i="71"/>
  <c r="Z78" i="71"/>
  <c r="Z74" i="71"/>
  <c r="Z57" i="71"/>
  <c r="Z58" i="71"/>
  <c r="Z79" i="71"/>
  <c r="Z60" i="71"/>
  <c r="Z75" i="71"/>
  <c r="Z76" i="71"/>
  <c r="Z80" i="71"/>
  <c r="Z81" i="71"/>
  <c r="Z82" i="71"/>
  <c r="Z83" i="71"/>
  <c r="Z61" i="71"/>
  <c r="Z85" i="71"/>
  <c r="Z84" i="71"/>
  <c r="Z90" i="71"/>
  <c r="Z86" i="71"/>
  <c r="Z63" i="71"/>
  <c r="Z87" i="71"/>
  <c r="Z88" i="71"/>
  <c r="Z91" i="71"/>
  <c r="Z89" i="71"/>
  <c r="Z92" i="71"/>
  <c r="Z93" i="71"/>
  <c r="Z37" i="71"/>
  <c r="Z14" i="71"/>
  <c r="Z7" i="71"/>
  <c r="J16" i="165"/>
  <c r="J20" i="165"/>
  <c r="J16" i="167"/>
  <c r="J26" i="167"/>
  <c r="AE11" i="71" l="1"/>
  <c r="AE10" i="71"/>
  <c r="AD9" i="71"/>
  <c r="AD10" i="71"/>
  <c r="Z9" i="71"/>
  <c r="Z10" i="71"/>
  <c r="AA8" i="71"/>
  <c r="AA10" i="71"/>
  <c r="AE9" i="71"/>
  <c r="AA9" i="71"/>
  <c r="AE8" i="71"/>
  <c r="AA11" i="71"/>
  <c r="Z11" i="71"/>
  <c r="Z8" i="71"/>
  <c r="AI20" i="1"/>
  <c r="AI91" i="1"/>
  <c r="AI57" i="1"/>
  <c r="AI90" i="1"/>
  <c r="AI89" i="1"/>
  <c r="AI88" i="1"/>
  <c r="AI87" i="1"/>
  <c r="AI47" i="1"/>
  <c r="AI86" i="1"/>
  <c r="AI85" i="1"/>
  <c r="AI84" i="1"/>
  <c r="AI83" i="1"/>
  <c r="AI46" i="1"/>
  <c r="AI56" i="1"/>
  <c r="AI82" i="1"/>
  <c r="AI55" i="1"/>
  <c r="AI54" i="1"/>
  <c r="AI81" i="1"/>
  <c r="AI53" i="1"/>
  <c r="AI45" i="1"/>
  <c r="AI52" i="1"/>
  <c r="AI44" i="1"/>
  <c r="AI43" i="1"/>
  <c r="AI80" i="1"/>
  <c r="AI79" i="1"/>
  <c r="AI78" i="1"/>
  <c r="AI77" i="1"/>
  <c r="AI76" i="1"/>
  <c r="AI75" i="1"/>
  <c r="AI42" i="1"/>
  <c r="AI74" i="1"/>
  <c r="AI41" i="1"/>
  <c r="AI73" i="1"/>
  <c r="AI72" i="1"/>
  <c r="AI40" i="1"/>
  <c r="AI71" i="1"/>
  <c r="AI38" i="1"/>
  <c r="AI70" i="1"/>
  <c r="AI69" i="1"/>
  <c r="AI39" i="1"/>
  <c r="AI68" i="1"/>
  <c r="AI67" i="1"/>
  <c r="AI37" i="1"/>
  <c r="AI66" i="1"/>
  <c r="AI36" i="1"/>
  <c r="AI35" i="1"/>
  <c r="AI34" i="1"/>
  <c r="AI33" i="1"/>
  <c r="AI65" i="1"/>
  <c r="AI32" i="1"/>
  <c r="AI64" i="1"/>
  <c r="AI31" i="1"/>
  <c r="AI26" i="1"/>
  <c r="AI30" i="1"/>
  <c r="AI63" i="1"/>
  <c r="AI29" i="1"/>
  <c r="AI25" i="1"/>
  <c r="AI28" i="1"/>
  <c r="AI51" i="1"/>
  <c r="AI27" i="1"/>
  <c r="AI21" i="1"/>
  <c r="AI24" i="1"/>
  <c r="AI23" i="1"/>
  <c r="AI62" i="1"/>
  <c r="AI22" i="1"/>
  <c r="AI19" i="1"/>
  <c r="AI61" i="1"/>
  <c r="AI17" i="1"/>
  <c r="AI18" i="1"/>
  <c r="AI16" i="1"/>
  <c r="AI15" i="1"/>
  <c r="AI10" i="1"/>
  <c r="AI60" i="1"/>
  <c r="AI13" i="1"/>
  <c r="AI14" i="1"/>
  <c r="AI11" i="1"/>
  <c r="AI12" i="1"/>
  <c r="AI59" i="1"/>
  <c r="AI6" i="1"/>
  <c r="AI9" i="1"/>
  <c r="AI7" i="1"/>
  <c r="AI8" i="1"/>
  <c r="I17" i="167"/>
  <c r="I18" i="167" s="1"/>
  <c r="I19" i="167" s="1"/>
  <c r="I20" i="167" s="1"/>
  <c r="I21" i="167" s="1"/>
  <c r="I22" i="167" s="1"/>
  <c r="I23" i="167" s="1"/>
  <c r="I24" i="167" s="1"/>
  <c r="I25" i="167" s="1"/>
  <c r="I26" i="167" s="1"/>
  <c r="I27" i="167" s="1"/>
  <c r="I28" i="167" s="1"/>
  <c r="I29" i="167" s="1"/>
  <c r="I30" i="167" s="1"/>
  <c r="I31" i="167" s="1"/>
  <c r="I32" i="167" s="1"/>
  <c r="J17" i="167"/>
  <c r="J18" i="167" s="1"/>
  <c r="J19" i="167" s="1"/>
  <c r="J20" i="167" s="1"/>
  <c r="J21" i="167" s="1"/>
  <c r="J22" i="167" s="1"/>
  <c r="J23" i="167" s="1"/>
  <c r="J24" i="167" s="1"/>
  <c r="J25" i="167" s="1"/>
  <c r="J27" i="167" s="1"/>
  <c r="J28" i="167" s="1"/>
  <c r="J29" i="167" s="1"/>
  <c r="J30" i="167" s="1"/>
  <c r="J31" i="167" s="1"/>
  <c r="J32" i="167" s="1"/>
  <c r="I16" i="167"/>
  <c r="I81" i="166"/>
  <c r="I82" i="166" s="1"/>
  <c r="I83" i="166" s="1"/>
  <c r="J80" i="166"/>
  <c r="J81" i="166" s="1"/>
  <c r="J82" i="166" s="1"/>
  <c r="J83" i="166" s="1"/>
  <c r="I80" i="166"/>
  <c r="J83" i="165"/>
  <c r="I83" i="165"/>
  <c r="I81" i="165"/>
  <c r="I82" i="165" s="1"/>
  <c r="J80" i="165"/>
  <c r="J81" i="165" s="1"/>
  <c r="J82" i="165" s="1"/>
  <c r="I80" i="165"/>
  <c r="AH20" i="1"/>
  <c r="AM91" i="1"/>
  <c r="AL91" i="1"/>
  <c r="AH91" i="1"/>
  <c r="AM57" i="1"/>
  <c r="AL57" i="1"/>
  <c r="AH57" i="1"/>
  <c r="AM90" i="1"/>
  <c r="AL90" i="1"/>
  <c r="AH90" i="1"/>
  <c r="AM89" i="1"/>
  <c r="AL89" i="1"/>
  <c r="AH89" i="1"/>
  <c r="AM88" i="1"/>
  <c r="AL88" i="1"/>
  <c r="AH88" i="1"/>
  <c r="AM87" i="1"/>
  <c r="AL87" i="1"/>
  <c r="AH87" i="1"/>
  <c r="AH47" i="1"/>
  <c r="AM86" i="1"/>
  <c r="AL86" i="1"/>
  <c r="AH86" i="1"/>
  <c r="AM85" i="1"/>
  <c r="AL85" i="1"/>
  <c r="AH85" i="1"/>
  <c r="AM84" i="1"/>
  <c r="AL84" i="1"/>
  <c r="AH84" i="1"/>
  <c r="AM83" i="1"/>
  <c r="AL83" i="1"/>
  <c r="AH83" i="1"/>
  <c r="AH46" i="1"/>
  <c r="AM56" i="1"/>
  <c r="AL56" i="1"/>
  <c r="AH56" i="1"/>
  <c r="AM82" i="1"/>
  <c r="AL82" i="1"/>
  <c r="AH82" i="1"/>
  <c r="AM55" i="1"/>
  <c r="AL55" i="1"/>
  <c r="AH55" i="1"/>
  <c r="AM54" i="1"/>
  <c r="AL54" i="1"/>
  <c r="AH54" i="1"/>
  <c r="AM81" i="1"/>
  <c r="AL81" i="1"/>
  <c r="AH81" i="1"/>
  <c r="AM53" i="1"/>
  <c r="AL53" i="1"/>
  <c r="AH53" i="1"/>
  <c r="AH45" i="1"/>
  <c r="AM52" i="1"/>
  <c r="AL52" i="1"/>
  <c r="AH52" i="1"/>
  <c r="AH44" i="1"/>
  <c r="AH43" i="1"/>
  <c r="AM80" i="1"/>
  <c r="AL80" i="1"/>
  <c r="AH80" i="1"/>
  <c r="AM79" i="1"/>
  <c r="AL79" i="1"/>
  <c r="AH79" i="1"/>
  <c r="AM78" i="1"/>
  <c r="AL78" i="1"/>
  <c r="AH78" i="1"/>
  <c r="AM77" i="1"/>
  <c r="AL77" i="1"/>
  <c r="AH77" i="1"/>
  <c r="AM76" i="1"/>
  <c r="AL76" i="1"/>
  <c r="AH76" i="1"/>
  <c r="AM75" i="1"/>
  <c r="AL75" i="1"/>
  <c r="AH75" i="1"/>
  <c r="AH42" i="1"/>
  <c r="AM74" i="1"/>
  <c r="AL74" i="1"/>
  <c r="AH74" i="1"/>
  <c r="AH41" i="1"/>
  <c r="AM73" i="1"/>
  <c r="AL73" i="1"/>
  <c r="AH73" i="1"/>
  <c r="AM72" i="1"/>
  <c r="AL72" i="1"/>
  <c r="AH72" i="1"/>
  <c r="AH40" i="1"/>
  <c r="AM71" i="1"/>
  <c r="AL71" i="1"/>
  <c r="AH71" i="1"/>
  <c r="AH38" i="1"/>
  <c r="AM70" i="1"/>
  <c r="AL70" i="1"/>
  <c r="AH70" i="1"/>
  <c r="AM69" i="1"/>
  <c r="AL69" i="1"/>
  <c r="AH69" i="1"/>
  <c r="AH39" i="1"/>
  <c r="AM68" i="1"/>
  <c r="AL68" i="1"/>
  <c r="AH68" i="1"/>
  <c r="AM67" i="1"/>
  <c r="AL67" i="1"/>
  <c r="AH67" i="1"/>
  <c r="AH37" i="1"/>
  <c r="AM66" i="1"/>
  <c r="AL66" i="1"/>
  <c r="AH66" i="1"/>
  <c r="AH36" i="1"/>
  <c r="AH35" i="1"/>
  <c r="AH34" i="1"/>
  <c r="AH33" i="1"/>
  <c r="AM65" i="1"/>
  <c r="AL65" i="1"/>
  <c r="AH65" i="1"/>
  <c r="AH32" i="1"/>
  <c r="AM64" i="1"/>
  <c r="AL64" i="1"/>
  <c r="AH64" i="1"/>
  <c r="AH31" i="1"/>
  <c r="AH29" i="1"/>
  <c r="AH26" i="1"/>
  <c r="AH30" i="1"/>
  <c r="AM63" i="1"/>
  <c r="AL63" i="1"/>
  <c r="AH63" i="1"/>
  <c r="AH25" i="1"/>
  <c r="AM62" i="1"/>
  <c r="AL62" i="1"/>
  <c r="AH62" i="1"/>
  <c r="AH19" i="1"/>
  <c r="AH28" i="1"/>
  <c r="AH21" i="1"/>
  <c r="AM51" i="1"/>
  <c r="AL51" i="1"/>
  <c r="AH51" i="1"/>
  <c r="AH24" i="1"/>
  <c r="AH27" i="1"/>
  <c r="AH23" i="1"/>
  <c r="AM61" i="1"/>
  <c r="AL61" i="1"/>
  <c r="AH61" i="1"/>
  <c r="AH16" i="1"/>
  <c r="AH17" i="1"/>
  <c r="AH22" i="1"/>
  <c r="AH18" i="1"/>
  <c r="AM60" i="1"/>
  <c r="AL60" i="1"/>
  <c r="AH60" i="1"/>
  <c r="AH15" i="1"/>
  <c r="AH10" i="1"/>
  <c r="AH11" i="1"/>
  <c r="AH13" i="1"/>
  <c r="AH14" i="1"/>
  <c r="AH12" i="1"/>
  <c r="AM59" i="1"/>
  <c r="AL59" i="1"/>
  <c r="AH59" i="1"/>
  <c r="AH6" i="1"/>
  <c r="AH9" i="1"/>
  <c r="AH8" i="1"/>
  <c r="AH7" i="1"/>
  <c r="I17" i="166"/>
  <c r="I18" i="166" s="1"/>
  <c r="I19" i="166" s="1"/>
  <c r="I20" i="166" s="1"/>
  <c r="I21" i="166" s="1"/>
  <c r="I22" i="166" s="1"/>
  <c r="I23" i="166" s="1"/>
  <c r="I24" i="166" s="1"/>
  <c r="I25" i="166" s="1"/>
  <c r="I26" i="166" s="1"/>
  <c r="I27" i="166" s="1"/>
  <c r="I28" i="166" s="1"/>
  <c r="I29" i="166" s="1"/>
  <c r="I30" i="166" s="1"/>
  <c r="I31" i="166" s="1"/>
  <c r="I32" i="166" s="1"/>
  <c r="I33" i="166" s="1"/>
  <c r="I34" i="166" s="1"/>
  <c r="I35" i="166" s="1"/>
  <c r="I36" i="166" s="1"/>
  <c r="I37" i="166" s="1"/>
  <c r="I38" i="166" s="1"/>
  <c r="I39" i="166" s="1"/>
  <c r="I40" i="166" s="1"/>
  <c r="I41" i="166" s="1"/>
  <c r="I42" i="166" s="1"/>
  <c r="I43" i="166" s="1"/>
  <c r="I44" i="166" s="1"/>
  <c r="I45" i="166" s="1"/>
  <c r="I46" i="166" s="1"/>
  <c r="I47" i="166" s="1"/>
  <c r="I48" i="166" s="1"/>
  <c r="I49" i="166" s="1"/>
  <c r="I50" i="166" s="1"/>
  <c r="I51" i="166" s="1"/>
  <c r="I52" i="166" s="1"/>
  <c r="I53" i="166" s="1"/>
  <c r="I54" i="166" s="1"/>
  <c r="I55" i="166" s="1"/>
  <c r="I56" i="166" s="1"/>
  <c r="I57" i="166" s="1"/>
  <c r="I58" i="166" s="1"/>
  <c r="I59" i="166" s="1"/>
  <c r="I60" i="166" s="1"/>
  <c r="I61" i="166" s="1"/>
  <c r="I62" i="166" s="1"/>
  <c r="I63" i="166" s="1"/>
  <c r="I64" i="166" s="1"/>
  <c r="I65" i="166" s="1"/>
  <c r="I66" i="166" s="1"/>
  <c r="I67" i="166" s="1"/>
  <c r="I68" i="166" s="1"/>
  <c r="I69" i="166" s="1"/>
  <c r="I70" i="166" s="1"/>
  <c r="I71" i="166" s="1"/>
  <c r="I72" i="166" s="1"/>
  <c r="I73" i="166" s="1"/>
  <c r="I74" i="166" s="1"/>
  <c r="I75" i="166" s="1"/>
  <c r="I76" i="166" s="1"/>
  <c r="I77" i="166" s="1"/>
  <c r="I78" i="166" s="1"/>
  <c r="I79" i="166" s="1"/>
  <c r="J16" i="166"/>
  <c r="J17" i="166" s="1"/>
  <c r="J18" i="166" s="1"/>
  <c r="J19" i="166" s="1"/>
  <c r="J20" i="166" s="1"/>
  <c r="J21" i="166" s="1"/>
  <c r="J22" i="166" s="1"/>
  <c r="J23" i="166" s="1"/>
  <c r="J24" i="166" s="1"/>
  <c r="J25" i="166" s="1"/>
  <c r="J26" i="166" s="1"/>
  <c r="J27" i="166" s="1"/>
  <c r="J28" i="166" s="1"/>
  <c r="J29" i="166" s="1"/>
  <c r="J30" i="166" s="1"/>
  <c r="J31" i="166" s="1"/>
  <c r="J32" i="166" s="1"/>
  <c r="J33" i="166" s="1"/>
  <c r="J34" i="166" s="1"/>
  <c r="J35" i="166" s="1"/>
  <c r="J36" i="166" s="1"/>
  <c r="J37" i="166" s="1"/>
  <c r="J38" i="166" s="1"/>
  <c r="J39" i="166" s="1"/>
  <c r="J40" i="166" s="1"/>
  <c r="J41" i="166" s="1"/>
  <c r="J42" i="166" s="1"/>
  <c r="J43" i="166" s="1"/>
  <c r="J44" i="166" s="1"/>
  <c r="J45" i="166" s="1"/>
  <c r="J46" i="166" s="1"/>
  <c r="J47" i="166" s="1"/>
  <c r="J48" i="166" s="1"/>
  <c r="J49" i="166" s="1"/>
  <c r="J50" i="166" s="1"/>
  <c r="J51" i="166" s="1"/>
  <c r="J52" i="166" s="1"/>
  <c r="J53" i="166" s="1"/>
  <c r="J54" i="166" s="1"/>
  <c r="J55" i="166" s="1"/>
  <c r="J56" i="166" s="1"/>
  <c r="J57" i="166" s="1"/>
  <c r="J58" i="166" s="1"/>
  <c r="J59" i="166" s="1"/>
  <c r="J60" i="166" s="1"/>
  <c r="J61" i="166" s="1"/>
  <c r="J62" i="166" s="1"/>
  <c r="J63" i="166" s="1"/>
  <c r="J64" i="166" s="1"/>
  <c r="J65" i="166" s="1"/>
  <c r="J66" i="166" s="1"/>
  <c r="J67" i="166" s="1"/>
  <c r="J68" i="166" s="1"/>
  <c r="J69" i="166" s="1"/>
  <c r="J70" i="166" s="1"/>
  <c r="J71" i="166" s="1"/>
  <c r="J72" i="166" s="1"/>
  <c r="J73" i="166" s="1"/>
  <c r="J74" i="166" s="1"/>
  <c r="J75" i="166" s="1"/>
  <c r="J76" i="166" s="1"/>
  <c r="J77" i="166" s="1"/>
  <c r="J78" i="166" s="1"/>
  <c r="J79" i="166" s="1"/>
  <c r="I16" i="166"/>
  <c r="J17" i="165"/>
  <c r="J18" i="165" s="1"/>
  <c r="J19" i="165" s="1"/>
  <c r="J21" i="165" s="1"/>
  <c r="J22" i="165" s="1"/>
  <c r="J23" i="165" s="1"/>
  <c r="J24" i="165" s="1"/>
  <c r="J25" i="165" s="1"/>
  <c r="J26" i="165" s="1"/>
  <c r="J27" i="165" s="1"/>
  <c r="J28" i="165" s="1"/>
  <c r="J29" i="165" s="1"/>
  <c r="J30" i="165" s="1"/>
  <c r="J31" i="165" s="1"/>
  <c r="J32" i="165" s="1"/>
  <c r="J33" i="165" s="1"/>
  <c r="J34" i="165" s="1"/>
  <c r="J35" i="165" s="1"/>
  <c r="J36" i="165" s="1"/>
  <c r="J37" i="165" s="1"/>
  <c r="J38" i="165" s="1"/>
  <c r="J39" i="165" s="1"/>
  <c r="J40" i="165" s="1"/>
  <c r="J41" i="165" s="1"/>
  <c r="J42" i="165" s="1"/>
  <c r="J43" i="165" s="1"/>
  <c r="J44" i="165" s="1"/>
  <c r="J45" i="165" s="1"/>
  <c r="J46" i="165" s="1"/>
  <c r="J47" i="165" s="1"/>
  <c r="J48" i="165" s="1"/>
  <c r="J49" i="165" s="1"/>
  <c r="J50" i="165" s="1"/>
  <c r="J51" i="165" s="1"/>
  <c r="J52" i="165" s="1"/>
  <c r="J53" i="165" s="1"/>
  <c r="J54" i="165" s="1"/>
  <c r="J55" i="165" s="1"/>
  <c r="J56" i="165" s="1"/>
  <c r="J57" i="165" s="1"/>
  <c r="J58" i="165" s="1"/>
  <c r="J59" i="165" s="1"/>
  <c r="J60" i="165" s="1"/>
  <c r="J61" i="165" s="1"/>
  <c r="J62" i="165" s="1"/>
  <c r="J63" i="165" s="1"/>
  <c r="J64" i="165" s="1"/>
  <c r="J65" i="165" s="1"/>
  <c r="J66" i="165" s="1"/>
  <c r="J67" i="165" s="1"/>
  <c r="J68" i="165" s="1"/>
  <c r="J69" i="165" s="1"/>
  <c r="J70" i="165" s="1"/>
  <c r="J71" i="165" s="1"/>
  <c r="J72" i="165" s="1"/>
  <c r="J73" i="165" s="1"/>
  <c r="J74" i="165" s="1"/>
  <c r="J75" i="165" s="1"/>
  <c r="J76" i="165" s="1"/>
  <c r="J77" i="165" s="1"/>
  <c r="J78" i="165" s="1"/>
  <c r="J79" i="165" s="1"/>
  <c r="I16" i="165"/>
  <c r="I17" i="165" s="1"/>
  <c r="I18" i="165" s="1"/>
  <c r="I19" i="165" s="1"/>
  <c r="I20" i="165" s="1"/>
  <c r="I21" i="165" s="1"/>
  <c r="I22" i="165" s="1"/>
  <c r="I23" i="165" s="1"/>
  <c r="I24" i="165" s="1"/>
  <c r="I25" i="165" s="1"/>
  <c r="I26" i="165" s="1"/>
  <c r="I27" i="165" s="1"/>
  <c r="I28" i="165" s="1"/>
  <c r="I29" i="165" s="1"/>
  <c r="I30" i="165" s="1"/>
  <c r="I31" i="165" s="1"/>
  <c r="I32" i="165" s="1"/>
  <c r="I33" i="165" s="1"/>
  <c r="I34" i="165" s="1"/>
  <c r="I35" i="165" s="1"/>
  <c r="I36" i="165" s="1"/>
  <c r="I37" i="165" s="1"/>
  <c r="I38" i="165" s="1"/>
  <c r="I39" i="165" s="1"/>
  <c r="I40" i="165" s="1"/>
  <c r="I41" i="165" s="1"/>
  <c r="I42" i="165" s="1"/>
  <c r="I43" i="165" s="1"/>
  <c r="I44" i="165" s="1"/>
  <c r="I45" i="165" s="1"/>
  <c r="I46" i="165" s="1"/>
  <c r="I47" i="165" s="1"/>
  <c r="I48" i="165" s="1"/>
  <c r="I49" i="165" s="1"/>
  <c r="I50" i="165" s="1"/>
  <c r="I51" i="165" s="1"/>
  <c r="I52" i="165" s="1"/>
  <c r="I53" i="165" s="1"/>
  <c r="I54" i="165" s="1"/>
  <c r="I55" i="165" s="1"/>
  <c r="I56" i="165" s="1"/>
  <c r="I57" i="165" s="1"/>
  <c r="I58" i="165" s="1"/>
  <c r="I59" i="165" s="1"/>
  <c r="I60" i="165" s="1"/>
  <c r="I61" i="165" s="1"/>
  <c r="I62" i="165" s="1"/>
  <c r="I63" i="165" s="1"/>
  <c r="I64" i="165" s="1"/>
  <c r="I65" i="165" s="1"/>
  <c r="I66" i="165" s="1"/>
  <c r="I67" i="165" s="1"/>
  <c r="I68" i="165" s="1"/>
  <c r="I69" i="165" s="1"/>
  <c r="I70" i="165" s="1"/>
  <c r="I71" i="165" s="1"/>
  <c r="I72" i="165" s="1"/>
  <c r="I73" i="165" s="1"/>
  <c r="I74" i="165" s="1"/>
  <c r="I75" i="165" s="1"/>
  <c r="I76" i="165" s="1"/>
  <c r="I77" i="165" s="1"/>
  <c r="I78" i="165" s="1"/>
  <c r="I79" i="165" s="1"/>
  <c r="J16" i="164"/>
  <c r="J17" i="164" s="1"/>
  <c r="J18" i="164" s="1"/>
  <c r="J19" i="164" s="1"/>
  <c r="J20" i="164" s="1"/>
  <c r="J21" i="164" s="1"/>
  <c r="J22" i="164" s="1"/>
  <c r="J23" i="164" s="1"/>
  <c r="J24" i="164" s="1"/>
  <c r="J25" i="164" s="1"/>
  <c r="J26" i="164" s="1"/>
  <c r="J27" i="164" s="1"/>
  <c r="J28" i="164" s="1"/>
  <c r="J29" i="164" s="1"/>
  <c r="J30" i="164" s="1"/>
  <c r="J31" i="164" s="1"/>
  <c r="J32" i="164" s="1"/>
  <c r="J33" i="164" s="1"/>
  <c r="J34" i="164" s="1"/>
  <c r="J35" i="164" s="1"/>
  <c r="J36" i="164" s="1"/>
  <c r="J37" i="164" s="1"/>
  <c r="J38" i="164" s="1"/>
  <c r="J39" i="164" s="1"/>
  <c r="J40" i="164" s="1"/>
  <c r="J41" i="164" s="1"/>
  <c r="J42" i="164" s="1"/>
  <c r="J43" i="164" s="1"/>
  <c r="J44" i="164" s="1"/>
  <c r="J45" i="164" s="1"/>
  <c r="J46" i="164" s="1"/>
  <c r="J47" i="164" s="1"/>
  <c r="J48" i="164" s="1"/>
  <c r="J49" i="164" s="1"/>
  <c r="J50" i="164" s="1"/>
  <c r="J51" i="164" s="1"/>
  <c r="J52" i="164" s="1"/>
  <c r="J53" i="164" s="1"/>
  <c r="J54" i="164" s="1"/>
  <c r="J55" i="164" s="1"/>
  <c r="J56" i="164" s="1"/>
  <c r="J57" i="164" s="1"/>
  <c r="J58" i="164" s="1"/>
  <c r="J59" i="164" s="1"/>
  <c r="J60" i="164" s="1"/>
  <c r="J61" i="164" s="1"/>
  <c r="J62" i="164" s="1"/>
  <c r="J63" i="164" s="1"/>
  <c r="J64" i="164" s="1"/>
  <c r="J65" i="164" s="1"/>
  <c r="J66" i="164" s="1"/>
  <c r="J67" i="164" s="1"/>
  <c r="J68" i="164" s="1"/>
  <c r="J69" i="164" s="1"/>
  <c r="J70" i="164" s="1"/>
  <c r="J71" i="164" s="1"/>
  <c r="J72" i="164" s="1"/>
  <c r="J73" i="164" s="1"/>
  <c r="J74" i="164" s="1"/>
  <c r="J75" i="164" s="1"/>
  <c r="J76" i="164" s="1"/>
  <c r="J77" i="164" s="1"/>
  <c r="J78" i="164" s="1"/>
  <c r="J79" i="164" s="1"/>
  <c r="I16" i="164"/>
  <c r="I17" i="164" s="1"/>
  <c r="I18" i="164" s="1"/>
  <c r="I19" i="164" s="1"/>
  <c r="I20" i="164" s="1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I31" i="164" s="1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I46" i="164" s="1"/>
  <c r="I47" i="164" s="1"/>
  <c r="I48" i="164" s="1"/>
  <c r="I49" i="164" s="1"/>
  <c r="I50" i="164" s="1"/>
  <c r="I51" i="164" s="1"/>
  <c r="I52" i="164" s="1"/>
  <c r="I53" i="164" s="1"/>
  <c r="I54" i="164" s="1"/>
  <c r="I55" i="164" s="1"/>
  <c r="I56" i="164" s="1"/>
  <c r="I57" i="164" s="1"/>
  <c r="I58" i="164" s="1"/>
  <c r="I59" i="164" s="1"/>
  <c r="I60" i="164" s="1"/>
  <c r="I61" i="164" s="1"/>
  <c r="I62" i="164" s="1"/>
  <c r="I63" i="164" s="1"/>
  <c r="I64" i="164" s="1"/>
  <c r="I65" i="164" s="1"/>
  <c r="I66" i="164" s="1"/>
  <c r="I67" i="164" s="1"/>
  <c r="I68" i="164" s="1"/>
  <c r="I69" i="164" s="1"/>
  <c r="I70" i="164" s="1"/>
  <c r="I71" i="164" s="1"/>
  <c r="I72" i="164" s="1"/>
  <c r="I73" i="164" s="1"/>
  <c r="I74" i="164" s="1"/>
  <c r="I75" i="164" s="1"/>
  <c r="I76" i="164" s="1"/>
  <c r="I77" i="164" s="1"/>
  <c r="I78" i="164" s="1"/>
  <c r="I79" i="164" s="1"/>
  <c r="AG20" i="1"/>
  <c r="AG91" i="1"/>
  <c r="AG57" i="1"/>
  <c r="AG90" i="1"/>
  <c r="AG89" i="1"/>
  <c r="AG88" i="1"/>
  <c r="AG87" i="1"/>
  <c r="AG47" i="1"/>
  <c r="AG86" i="1"/>
  <c r="AG85" i="1"/>
  <c r="AG84" i="1"/>
  <c r="AG83" i="1"/>
  <c r="AG46" i="1"/>
  <c r="AG56" i="1"/>
  <c r="AG82" i="1"/>
  <c r="AG55" i="1"/>
  <c r="AG54" i="1"/>
  <c r="AG81" i="1"/>
  <c r="AG53" i="1"/>
  <c r="AG45" i="1"/>
  <c r="AG52" i="1"/>
  <c r="AG44" i="1"/>
  <c r="AG43" i="1"/>
  <c r="AG80" i="1"/>
  <c r="AG79" i="1"/>
  <c r="AG78" i="1"/>
  <c r="AG77" i="1"/>
  <c r="AG76" i="1"/>
  <c r="AG75" i="1"/>
  <c r="AG42" i="1"/>
  <c r="AG74" i="1"/>
  <c r="AG41" i="1"/>
  <c r="AG73" i="1"/>
  <c r="AG72" i="1"/>
  <c r="AG40" i="1"/>
  <c r="AG71" i="1"/>
  <c r="AG38" i="1"/>
  <c r="AG70" i="1"/>
  <c r="AG69" i="1"/>
  <c r="AG39" i="1"/>
  <c r="AG68" i="1"/>
  <c r="AG67" i="1"/>
  <c r="AG37" i="1"/>
  <c r="AG66" i="1"/>
  <c r="AG36" i="1"/>
  <c r="AG35" i="1"/>
  <c r="AG34" i="1"/>
  <c r="AG33" i="1"/>
  <c r="AG65" i="1"/>
  <c r="AG32" i="1"/>
  <c r="AG64" i="1"/>
  <c r="AG31" i="1"/>
  <c r="AG29" i="1"/>
  <c r="AG26" i="1"/>
  <c r="AG30" i="1"/>
  <c r="AG63" i="1"/>
  <c r="AG25" i="1"/>
  <c r="AG62" i="1"/>
  <c r="AG19" i="1"/>
  <c r="AG28" i="1"/>
  <c r="AG21" i="1"/>
  <c r="AG51" i="1"/>
  <c r="AG24" i="1"/>
  <c r="AG27" i="1"/>
  <c r="AG23" i="1"/>
  <c r="AG61" i="1"/>
  <c r="AG16" i="1"/>
  <c r="AG17" i="1"/>
  <c r="AG22" i="1"/>
  <c r="AG18" i="1"/>
  <c r="AG60" i="1"/>
  <c r="AG15" i="1"/>
  <c r="AG10" i="1"/>
  <c r="AG11" i="1"/>
  <c r="AG13" i="1"/>
  <c r="AG14" i="1"/>
  <c r="AG12" i="1"/>
  <c r="AG59" i="1"/>
  <c r="AG6" i="1"/>
  <c r="AG9" i="1"/>
  <c r="AG7" i="1"/>
  <c r="AG8" i="1"/>
  <c r="O15" i="71"/>
  <c r="O14" i="71"/>
  <c r="J32" i="162"/>
  <c r="J16" i="162"/>
  <c r="J19" i="162"/>
  <c r="Y13" i="71"/>
  <c r="Y12" i="71"/>
  <c r="Y19" i="71"/>
  <c r="Y15" i="71"/>
  <c r="Y18" i="71"/>
  <c r="Y16" i="71"/>
  <c r="Y25" i="71"/>
  <c r="Y20" i="71"/>
  <c r="Y17" i="71"/>
  <c r="Y22" i="71"/>
  <c r="Y31" i="71"/>
  <c r="Y26" i="71"/>
  <c r="Y24" i="71"/>
  <c r="Y23" i="71"/>
  <c r="Y27" i="71"/>
  <c r="Y32" i="71"/>
  <c r="Y30" i="71"/>
  <c r="Y33" i="71"/>
  <c r="Y36" i="71"/>
  <c r="Y29" i="71"/>
  <c r="Y41" i="71"/>
  <c r="Y28" i="71"/>
  <c r="Y35" i="71"/>
  <c r="Y39" i="71"/>
  <c r="Y46" i="71"/>
  <c r="Y40" i="71"/>
  <c r="Y38" i="71"/>
  <c r="Y34" i="71"/>
  <c r="Y42" i="71"/>
  <c r="Y50" i="71"/>
  <c r="Y43" i="71"/>
  <c r="Y53" i="71"/>
  <c r="Y44" i="71"/>
  <c r="Y45" i="71"/>
  <c r="Y47" i="71"/>
  <c r="Y48" i="71"/>
  <c r="Y59" i="71"/>
  <c r="Y49" i="71"/>
  <c r="Y62" i="71"/>
  <c r="Y64" i="71"/>
  <c r="Y52" i="71"/>
  <c r="Y65" i="71"/>
  <c r="Y66" i="71"/>
  <c r="Y51" i="71"/>
  <c r="Y67" i="71"/>
  <c r="Y54" i="71"/>
  <c r="Y68" i="71"/>
  <c r="Y69" i="71"/>
  <c r="Y55" i="71"/>
  <c r="Y70" i="71"/>
  <c r="Y21" i="71"/>
  <c r="Y56" i="71"/>
  <c r="Y72" i="71"/>
  <c r="Y73" i="71"/>
  <c r="Y71" i="71"/>
  <c r="Y77" i="71"/>
  <c r="Y78" i="71"/>
  <c r="Y74" i="71"/>
  <c r="Y57" i="71"/>
  <c r="Y58" i="71"/>
  <c r="Y79" i="71"/>
  <c r="Y60" i="71"/>
  <c r="Y75" i="71"/>
  <c r="Y76" i="71"/>
  <c r="Y80" i="71"/>
  <c r="Y81" i="71"/>
  <c r="Y82" i="71"/>
  <c r="Y83" i="71"/>
  <c r="Y61" i="71"/>
  <c r="Y85" i="71"/>
  <c r="Y84" i="71"/>
  <c r="Y90" i="71"/>
  <c r="Y86" i="71"/>
  <c r="Y63" i="71"/>
  <c r="Y87" i="71"/>
  <c r="Y88" i="71"/>
  <c r="Y91" i="71"/>
  <c r="Y89" i="71"/>
  <c r="Y92" i="71"/>
  <c r="Y93" i="71"/>
  <c r="Y37" i="71"/>
  <c r="Y14" i="71"/>
  <c r="Y7" i="71"/>
  <c r="Y11" i="71" s="1"/>
  <c r="X13" i="71"/>
  <c r="X12" i="71"/>
  <c r="X19" i="71"/>
  <c r="X15" i="71"/>
  <c r="X18" i="71"/>
  <c r="X16" i="71"/>
  <c r="X25" i="71"/>
  <c r="X20" i="71"/>
  <c r="X17" i="71"/>
  <c r="X22" i="71"/>
  <c r="X31" i="71"/>
  <c r="X26" i="71"/>
  <c r="X24" i="71"/>
  <c r="X23" i="71"/>
  <c r="X27" i="71"/>
  <c r="X32" i="71"/>
  <c r="X30" i="71"/>
  <c r="X33" i="71"/>
  <c r="X36" i="71"/>
  <c r="X29" i="71"/>
  <c r="X41" i="71"/>
  <c r="X28" i="71"/>
  <c r="X35" i="71"/>
  <c r="X39" i="71"/>
  <c r="X46" i="71"/>
  <c r="X40" i="71"/>
  <c r="X38" i="71"/>
  <c r="X34" i="71"/>
  <c r="X42" i="71"/>
  <c r="X50" i="71"/>
  <c r="X43" i="71"/>
  <c r="X53" i="71"/>
  <c r="X44" i="71"/>
  <c r="X45" i="71"/>
  <c r="X47" i="71"/>
  <c r="X48" i="71"/>
  <c r="X59" i="71"/>
  <c r="X49" i="71"/>
  <c r="X62" i="71"/>
  <c r="X64" i="71"/>
  <c r="X52" i="71"/>
  <c r="X65" i="71"/>
  <c r="X66" i="71"/>
  <c r="X51" i="71"/>
  <c r="X67" i="71"/>
  <c r="X54" i="71"/>
  <c r="X68" i="71"/>
  <c r="X69" i="71"/>
  <c r="X55" i="71"/>
  <c r="X70" i="71"/>
  <c r="X21" i="71"/>
  <c r="X56" i="71"/>
  <c r="X72" i="71"/>
  <c r="X73" i="71"/>
  <c r="X71" i="71"/>
  <c r="X77" i="71"/>
  <c r="X78" i="71"/>
  <c r="X74" i="71"/>
  <c r="X57" i="71"/>
  <c r="X58" i="71"/>
  <c r="X79" i="71"/>
  <c r="X60" i="71"/>
  <c r="X75" i="71"/>
  <c r="X76" i="71"/>
  <c r="X80" i="71"/>
  <c r="X81" i="71"/>
  <c r="X82" i="71"/>
  <c r="X83" i="71"/>
  <c r="X61" i="71"/>
  <c r="X85" i="71"/>
  <c r="X84" i="71"/>
  <c r="X90" i="71"/>
  <c r="X86" i="71"/>
  <c r="X63" i="71"/>
  <c r="X87" i="71"/>
  <c r="X88" i="71"/>
  <c r="X91" i="71"/>
  <c r="X89" i="71"/>
  <c r="X92" i="71"/>
  <c r="X93" i="71"/>
  <c r="X37" i="71"/>
  <c r="X14" i="71"/>
  <c r="W14" i="71"/>
  <c r="X7" i="71"/>
  <c r="AF7" i="1"/>
  <c r="AF20" i="1"/>
  <c r="AF91" i="1"/>
  <c r="AF57" i="1"/>
  <c r="AF90" i="1"/>
  <c r="AF89" i="1"/>
  <c r="AF88" i="1"/>
  <c r="AF87" i="1"/>
  <c r="AF47" i="1"/>
  <c r="AF86" i="1"/>
  <c r="AF85" i="1"/>
  <c r="AF84" i="1"/>
  <c r="AF83" i="1"/>
  <c r="AF46" i="1"/>
  <c r="AF56" i="1"/>
  <c r="AF82" i="1"/>
  <c r="AF55" i="1"/>
  <c r="AF54" i="1"/>
  <c r="AF81" i="1"/>
  <c r="AF53" i="1"/>
  <c r="AF45" i="1"/>
  <c r="AF52" i="1"/>
  <c r="AF44" i="1"/>
  <c r="AF43" i="1"/>
  <c r="AF80" i="1"/>
  <c r="AF79" i="1"/>
  <c r="AF78" i="1"/>
  <c r="AF77" i="1"/>
  <c r="AF76" i="1"/>
  <c r="AF75" i="1"/>
  <c r="AF10" i="1"/>
  <c r="AF42" i="1"/>
  <c r="AF74" i="1"/>
  <c r="AF41" i="1"/>
  <c r="AF73" i="1"/>
  <c r="AF72" i="1"/>
  <c r="AF40" i="1"/>
  <c r="AF71" i="1"/>
  <c r="AF38" i="1"/>
  <c r="AF70" i="1"/>
  <c r="AF69" i="1"/>
  <c r="AF39" i="1"/>
  <c r="AF68" i="1"/>
  <c r="AF67" i="1"/>
  <c r="AF37" i="1"/>
  <c r="AF66" i="1"/>
  <c r="AF36" i="1"/>
  <c r="AF35" i="1"/>
  <c r="AF34" i="1"/>
  <c r="AF33" i="1"/>
  <c r="AF65" i="1"/>
  <c r="AF32" i="1"/>
  <c r="AF64" i="1"/>
  <c r="AF31" i="1"/>
  <c r="AF29" i="1"/>
  <c r="AF26" i="1"/>
  <c r="AF30" i="1"/>
  <c r="AF63" i="1"/>
  <c r="AF25" i="1"/>
  <c r="AF62" i="1"/>
  <c r="AF19" i="1"/>
  <c r="AF28" i="1"/>
  <c r="AF21" i="1"/>
  <c r="AF51" i="1"/>
  <c r="AF24" i="1"/>
  <c r="AF27" i="1"/>
  <c r="AF23" i="1"/>
  <c r="AF61" i="1"/>
  <c r="AF16" i="1"/>
  <c r="AF17" i="1"/>
  <c r="AF18" i="1"/>
  <c r="AF22" i="1"/>
  <c r="AF13" i="1"/>
  <c r="AF60" i="1"/>
  <c r="AF12" i="1"/>
  <c r="AF15" i="1"/>
  <c r="AF11" i="1"/>
  <c r="AF14" i="1"/>
  <c r="AF9" i="1"/>
  <c r="AF59" i="1"/>
  <c r="AF6" i="1"/>
  <c r="AF8" i="1"/>
  <c r="AE20" i="1"/>
  <c r="AD20" i="1"/>
  <c r="AE91" i="1"/>
  <c r="AD91" i="1"/>
  <c r="AE57" i="1"/>
  <c r="AD57" i="1"/>
  <c r="AE90" i="1"/>
  <c r="AD90" i="1"/>
  <c r="AE89" i="1"/>
  <c r="AD89" i="1"/>
  <c r="AE88" i="1"/>
  <c r="AD88" i="1"/>
  <c r="AE87" i="1"/>
  <c r="AD87" i="1"/>
  <c r="AE47" i="1"/>
  <c r="AD47" i="1"/>
  <c r="AE86" i="1"/>
  <c r="AD86" i="1"/>
  <c r="AE85" i="1"/>
  <c r="AD85" i="1"/>
  <c r="AE84" i="1"/>
  <c r="AD84" i="1"/>
  <c r="AE83" i="1"/>
  <c r="AD83" i="1"/>
  <c r="AE46" i="1"/>
  <c r="AD46" i="1"/>
  <c r="AE56" i="1"/>
  <c r="AD56" i="1"/>
  <c r="AE82" i="1"/>
  <c r="AD82" i="1"/>
  <c r="AE55" i="1"/>
  <c r="AD55" i="1"/>
  <c r="AE54" i="1"/>
  <c r="AD54" i="1"/>
  <c r="AE81" i="1"/>
  <c r="AD81" i="1"/>
  <c r="AE53" i="1"/>
  <c r="AD53" i="1"/>
  <c r="AE45" i="1"/>
  <c r="AD45" i="1"/>
  <c r="AE52" i="1"/>
  <c r="AD52" i="1"/>
  <c r="AE44" i="1"/>
  <c r="AD44" i="1"/>
  <c r="AE43" i="1"/>
  <c r="AD43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10" i="1"/>
  <c r="AD10" i="1"/>
  <c r="AE42" i="1"/>
  <c r="AD42" i="1"/>
  <c r="AE74" i="1"/>
  <c r="AD74" i="1"/>
  <c r="AE41" i="1"/>
  <c r="AD41" i="1"/>
  <c r="AE73" i="1"/>
  <c r="AD73" i="1"/>
  <c r="AE72" i="1"/>
  <c r="AD72" i="1"/>
  <c r="AE40" i="1"/>
  <c r="AD40" i="1"/>
  <c r="AE71" i="1"/>
  <c r="AD71" i="1"/>
  <c r="AE38" i="1"/>
  <c r="AD38" i="1"/>
  <c r="AE70" i="1"/>
  <c r="AD70" i="1"/>
  <c r="AE69" i="1"/>
  <c r="AD69" i="1"/>
  <c r="AE39" i="1"/>
  <c r="AD39" i="1"/>
  <c r="AE68" i="1"/>
  <c r="AD68" i="1"/>
  <c r="AE67" i="1"/>
  <c r="AD67" i="1"/>
  <c r="AE37" i="1"/>
  <c r="AD37" i="1"/>
  <c r="AE66" i="1"/>
  <c r="AD66" i="1"/>
  <c r="AE36" i="1"/>
  <c r="AD36" i="1"/>
  <c r="AE35" i="1"/>
  <c r="AD35" i="1"/>
  <c r="AE34" i="1"/>
  <c r="AD34" i="1"/>
  <c r="AE33" i="1"/>
  <c r="AD33" i="1"/>
  <c r="AE65" i="1"/>
  <c r="AD65" i="1"/>
  <c r="AE32" i="1"/>
  <c r="AD32" i="1"/>
  <c r="AE64" i="1"/>
  <c r="AD64" i="1"/>
  <c r="AE31" i="1"/>
  <c r="AD31" i="1"/>
  <c r="AE29" i="1"/>
  <c r="AD29" i="1"/>
  <c r="AE26" i="1"/>
  <c r="AD26" i="1"/>
  <c r="AE30" i="1"/>
  <c r="AD30" i="1"/>
  <c r="AE63" i="1"/>
  <c r="AD63" i="1"/>
  <c r="AE25" i="1"/>
  <c r="AD25" i="1"/>
  <c r="AE62" i="1"/>
  <c r="AD62" i="1"/>
  <c r="AE19" i="1"/>
  <c r="AD19" i="1"/>
  <c r="AE28" i="1"/>
  <c r="AD28" i="1"/>
  <c r="AE21" i="1"/>
  <c r="AD21" i="1"/>
  <c r="AE51" i="1"/>
  <c r="AD51" i="1"/>
  <c r="AE24" i="1"/>
  <c r="AD24" i="1"/>
  <c r="AE27" i="1"/>
  <c r="AD27" i="1"/>
  <c r="AE23" i="1"/>
  <c r="AD23" i="1"/>
  <c r="AE61" i="1"/>
  <c r="AD61" i="1"/>
  <c r="AE16" i="1"/>
  <c r="AD16" i="1"/>
  <c r="AE17" i="1"/>
  <c r="AD17" i="1"/>
  <c r="AE18" i="1"/>
  <c r="AD18" i="1"/>
  <c r="AE22" i="1"/>
  <c r="AD22" i="1"/>
  <c r="AE13" i="1"/>
  <c r="AD13" i="1"/>
  <c r="AE60" i="1"/>
  <c r="AD60" i="1"/>
  <c r="AE12" i="1"/>
  <c r="AD12" i="1"/>
  <c r="AE15" i="1"/>
  <c r="AD15" i="1"/>
  <c r="AE11" i="1"/>
  <c r="AD11" i="1"/>
  <c r="AE14" i="1"/>
  <c r="AD14" i="1"/>
  <c r="AE9" i="1"/>
  <c r="AD9" i="1"/>
  <c r="AE59" i="1"/>
  <c r="AD59" i="1"/>
  <c r="AE6" i="1"/>
  <c r="AD6" i="1"/>
  <c r="AE7" i="1"/>
  <c r="AD7" i="1"/>
  <c r="AE8" i="1"/>
  <c r="AD8" i="1"/>
  <c r="X9" i="71" l="1"/>
  <c r="X10" i="71"/>
  <c r="Y8" i="71"/>
  <c r="Y10" i="71"/>
  <c r="Y9" i="71"/>
  <c r="X11" i="71"/>
  <c r="X8" i="71"/>
  <c r="J16" i="163"/>
  <c r="J17" i="163" s="1"/>
  <c r="J18" i="163" s="1"/>
  <c r="J19" i="163" s="1"/>
  <c r="J20" i="163" s="1"/>
  <c r="J21" i="163" s="1"/>
  <c r="J22" i="163" s="1"/>
  <c r="J23" i="163" s="1"/>
  <c r="J24" i="163" s="1"/>
  <c r="J25" i="163" s="1"/>
  <c r="J26" i="163" s="1"/>
  <c r="J27" i="163" s="1"/>
  <c r="J28" i="163" s="1"/>
  <c r="J29" i="163" s="1"/>
  <c r="J30" i="163" s="1"/>
  <c r="J31" i="163" s="1"/>
  <c r="J32" i="163" s="1"/>
  <c r="J33" i="163" s="1"/>
  <c r="J34" i="163" s="1"/>
  <c r="J35" i="163" s="1"/>
  <c r="J36" i="163" s="1"/>
  <c r="J37" i="163" s="1"/>
  <c r="J38" i="163" s="1"/>
  <c r="J39" i="163" s="1"/>
  <c r="J40" i="163" s="1"/>
  <c r="J41" i="163" s="1"/>
  <c r="J42" i="163" s="1"/>
  <c r="J43" i="163" s="1"/>
  <c r="J44" i="163" s="1"/>
  <c r="J45" i="163" s="1"/>
  <c r="J46" i="163" s="1"/>
  <c r="J47" i="163" s="1"/>
  <c r="J48" i="163" s="1"/>
  <c r="J49" i="163" s="1"/>
  <c r="J50" i="163" s="1"/>
  <c r="J51" i="163" s="1"/>
  <c r="J52" i="163" s="1"/>
  <c r="J53" i="163" s="1"/>
  <c r="J54" i="163" s="1"/>
  <c r="J55" i="163" s="1"/>
  <c r="J56" i="163" s="1"/>
  <c r="J57" i="163" s="1"/>
  <c r="J58" i="163" s="1"/>
  <c r="J59" i="163" s="1"/>
  <c r="J60" i="163" s="1"/>
  <c r="J61" i="163" s="1"/>
  <c r="J62" i="163" s="1"/>
  <c r="J63" i="163" s="1"/>
  <c r="J64" i="163" s="1"/>
  <c r="J65" i="163" s="1"/>
  <c r="J66" i="163" s="1"/>
  <c r="J67" i="163" s="1"/>
  <c r="J68" i="163" s="1"/>
  <c r="J69" i="163" s="1"/>
  <c r="J70" i="163" s="1"/>
  <c r="J71" i="163" s="1"/>
  <c r="J72" i="163" s="1"/>
  <c r="J73" i="163" s="1"/>
  <c r="J74" i="163" s="1"/>
  <c r="J75" i="163" s="1"/>
  <c r="J76" i="163" s="1"/>
  <c r="J77" i="163" s="1"/>
  <c r="J78" i="163" s="1"/>
  <c r="J79" i="163" s="1"/>
  <c r="J80" i="163" s="1"/>
  <c r="I16" i="163"/>
  <c r="I17" i="163" s="1"/>
  <c r="I18" i="163" s="1"/>
  <c r="I19" i="163" s="1"/>
  <c r="I20" i="163" s="1"/>
  <c r="I21" i="163" s="1"/>
  <c r="I22" i="163" s="1"/>
  <c r="I23" i="163" s="1"/>
  <c r="I24" i="163" s="1"/>
  <c r="I25" i="163" s="1"/>
  <c r="I26" i="163" s="1"/>
  <c r="I27" i="163" s="1"/>
  <c r="I28" i="163" s="1"/>
  <c r="I29" i="163" s="1"/>
  <c r="I30" i="163" s="1"/>
  <c r="I31" i="163" s="1"/>
  <c r="I32" i="163" s="1"/>
  <c r="I33" i="163" s="1"/>
  <c r="I34" i="163" s="1"/>
  <c r="I35" i="163" s="1"/>
  <c r="I36" i="163" s="1"/>
  <c r="I37" i="163" s="1"/>
  <c r="I38" i="163" s="1"/>
  <c r="I39" i="163" s="1"/>
  <c r="I40" i="163" s="1"/>
  <c r="I41" i="163" s="1"/>
  <c r="I42" i="163" s="1"/>
  <c r="I43" i="163" s="1"/>
  <c r="I44" i="163" s="1"/>
  <c r="I45" i="163" s="1"/>
  <c r="I46" i="163" s="1"/>
  <c r="I47" i="163" s="1"/>
  <c r="I48" i="163" s="1"/>
  <c r="I49" i="163" s="1"/>
  <c r="I50" i="163" s="1"/>
  <c r="I51" i="163" s="1"/>
  <c r="I52" i="163" s="1"/>
  <c r="I53" i="163" s="1"/>
  <c r="I54" i="163" s="1"/>
  <c r="I55" i="163" s="1"/>
  <c r="I56" i="163" s="1"/>
  <c r="I57" i="163" s="1"/>
  <c r="I58" i="163" s="1"/>
  <c r="I59" i="163" s="1"/>
  <c r="I60" i="163" s="1"/>
  <c r="I61" i="163" s="1"/>
  <c r="I62" i="163" s="1"/>
  <c r="I63" i="163" s="1"/>
  <c r="I64" i="163" s="1"/>
  <c r="I65" i="163" s="1"/>
  <c r="I66" i="163" s="1"/>
  <c r="I67" i="163" s="1"/>
  <c r="I68" i="163" s="1"/>
  <c r="I69" i="163" s="1"/>
  <c r="I70" i="163" s="1"/>
  <c r="I71" i="163" s="1"/>
  <c r="I72" i="163" s="1"/>
  <c r="I73" i="163" s="1"/>
  <c r="I74" i="163" s="1"/>
  <c r="I75" i="163" s="1"/>
  <c r="I76" i="163" s="1"/>
  <c r="I77" i="163" s="1"/>
  <c r="I78" i="163" s="1"/>
  <c r="I79" i="163" s="1"/>
  <c r="I80" i="163" s="1"/>
  <c r="J17" i="162"/>
  <c r="J18" i="162" s="1"/>
  <c r="J20" i="162" s="1"/>
  <c r="J21" i="162" s="1"/>
  <c r="J22" i="162" s="1"/>
  <c r="J23" i="162" s="1"/>
  <c r="J24" i="162" s="1"/>
  <c r="J25" i="162" s="1"/>
  <c r="J26" i="162" s="1"/>
  <c r="J27" i="162" s="1"/>
  <c r="J28" i="162" s="1"/>
  <c r="J29" i="162" s="1"/>
  <c r="J30" i="162" s="1"/>
  <c r="J31" i="162" s="1"/>
  <c r="J33" i="162" s="1"/>
  <c r="J34" i="162" s="1"/>
  <c r="J35" i="162" s="1"/>
  <c r="J36" i="162" s="1"/>
  <c r="J37" i="162" s="1"/>
  <c r="J38" i="162" s="1"/>
  <c r="J39" i="162" s="1"/>
  <c r="J40" i="162" s="1"/>
  <c r="J41" i="162" s="1"/>
  <c r="J42" i="162" s="1"/>
  <c r="J43" i="162" s="1"/>
  <c r="J44" i="162" s="1"/>
  <c r="J45" i="162" s="1"/>
  <c r="J46" i="162" s="1"/>
  <c r="J47" i="162" s="1"/>
  <c r="J48" i="162" s="1"/>
  <c r="J49" i="162" s="1"/>
  <c r="J50" i="162" s="1"/>
  <c r="J51" i="162" s="1"/>
  <c r="J52" i="162" s="1"/>
  <c r="J53" i="162" s="1"/>
  <c r="J54" i="162" s="1"/>
  <c r="J55" i="162" s="1"/>
  <c r="J56" i="162" s="1"/>
  <c r="J57" i="162" s="1"/>
  <c r="J58" i="162" s="1"/>
  <c r="J59" i="162" s="1"/>
  <c r="J60" i="162" s="1"/>
  <c r="J61" i="162" s="1"/>
  <c r="J62" i="162" s="1"/>
  <c r="J63" i="162" s="1"/>
  <c r="J64" i="162" s="1"/>
  <c r="J65" i="162" s="1"/>
  <c r="J66" i="162" s="1"/>
  <c r="J67" i="162" s="1"/>
  <c r="J68" i="162" s="1"/>
  <c r="J69" i="162" s="1"/>
  <c r="J70" i="162" s="1"/>
  <c r="J71" i="162" s="1"/>
  <c r="J72" i="162" s="1"/>
  <c r="J73" i="162" s="1"/>
  <c r="J74" i="162" s="1"/>
  <c r="J75" i="162" s="1"/>
  <c r="J76" i="162" s="1"/>
  <c r="J77" i="162" s="1"/>
  <c r="J78" i="162" s="1"/>
  <c r="J79" i="162" s="1"/>
  <c r="J80" i="162" s="1"/>
  <c r="J81" i="162" s="1"/>
  <c r="J82" i="162" s="1"/>
  <c r="J83" i="162" s="1"/>
  <c r="J84" i="162" s="1"/>
  <c r="J85" i="162" s="1"/>
  <c r="J86" i="162" s="1"/>
  <c r="I83" i="162"/>
  <c r="I84" i="162" s="1"/>
  <c r="I85" i="162" s="1"/>
  <c r="I86" i="162" s="1"/>
  <c r="I75" i="162"/>
  <c r="I76" i="162" s="1"/>
  <c r="I77" i="162" s="1"/>
  <c r="I78" i="162" s="1"/>
  <c r="I79" i="162" s="1"/>
  <c r="I80" i="162" s="1"/>
  <c r="I81" i="162" s="1"/>
  <c r="I82" i="162" s="1"/>
  <c r="I74" i="162"/>
  <c r="I18" i="162"/>
  <c r="I19" i="162" s="1"/>
  <c r="I20" i="162" s="1"/>
  <c r="I21" i="162" s="1"/>
  <c r="I22" i="162" s="1"/>
  <c r="I23" i="162" s="1"/>
  <c r="I24" i="162" s="1"/>
  <c r="I25" i="162" s="1"/>
  <c r="I26" i="162" s="1"/>
  <c r="I27" i="162" s="1"/>
  <c r="I28" i="162" s="1"/>
  <c r="I29" i="162" s="1"/>
  <c r="I30" i="162" s="1"/>
  <c r="I31" i="162" s="1"/>
  <c r="I32" i="162" s="1"/>
  <c r="I33" i="162" s="1"/>
  <c r="I34" i="162" s="1"/>
  <c r="I35" i="162" s="1"/>
  <c r="I36" i="162" s="1"/>
  <c r="I37" i="162" s="1"/>
  <c r="I38" i="162" s="1"/>
  <c r="I39" i="162" s="1"/>
  <c r="I40" i="162" s="1"/>
  <c r="I41" i="162" s="1"/>
  <c r="I42" i="162" s="1"/>
  <c r="I43" i="162" s="1"/>
  <c r="I44" i="162" s="1"/>
  <c r="I45" i="162" s="1"/>
  <c r="I46" i="162" s="1"/>
  <c r="I47" i="162" s="1"/>
  <c r="I48" i="162" s="1"/>
  <c r="I49" i="162" s="1"/>
  <c r="I50" i="162" s="1"/>
  <c r="I51" i="162" s="1"/>
  <c r="I52" i="162" s="1"/>
  <c r="I53" i="162" s="1"/>
  <c r="I54" i="162" s="1"/>
  <c r="I55" i="162" s="1"/>
  <c r="I56" i="162" s="1"/>
  <c r="I57" i="162" s="1"/>
  <c r="I58" i="162" s="1"/>
  <c r="I59" i="162" s="1"/>
  <c r="I60" i="162" s="1"/>
  <c r="I61" i="162" s="1"/>
  <c r="I62" i="162" s="1"/>
  <c r="I63" i="162" s="1"/>
  <c r="I64" i="162" s="1"/>
  <c r="I65" i="162" s="1"/>
  <c r="I66" i="162" s="1"/>
  <c r="I67" i="162" s="1"/>
  <c r="I68" i="162" s="1"/>
  <c r="I69" i="162" s="1"/>
  <c r="I70" i="162" s="1"/>
  <c r="I71" i="162" s="1"/>
  <c r="I72" i="162" s="1"/>
  <c r="I73" i="162" s="1"/>
  <c r="I17" i="162"/>
  <c r="I16" i="162"/>
  <c r="AC20" i="1"/>
  <c r="AB20" i="1"/>
  <c r="AA20" i="1"/>
  <c r="Z20" i="1"/>
  <c r="Y20" i="1"/>
  <c r="X20" i="1"/>
  <c r="W20" i="1"/>
  <c r="U20" i="1"/>
  <c r="T20" i="1"/>
  <c r="S20" i="1"/>
  <c r="R20" i="1"/>
  <c r="Q20" i="1"/>
  <c r="P20" i="1"/>
  <c r="O20" i="1"/>
  <c r="N20" i="1"/>
  <c r="M20" i="71"/>
  <c r="W28" i="71"/>
  <c r="K20" i="1" l="1"/>
  <c r="J20" i="1"/>
  <c r="I20" i="1"/>
  <c r="U14" i="7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U13" i="71"/>
  <c r="U12" i="71"/>
  <c r="U19" i="71"/>
  <c r="U15" i="71"/>
  <c r="U18" i="71"/>
  <c r="U16" i="71"/>
  <c r="U25" i="71"/>
  <c r="U20" i="71"/>
  <c r="U17" i="71"/>
  <c r="U22" i="71"/>
  <c r="U31" i="71"/>
  <c r="U26" i="71"/>
  <c r="U24" i="71"/>
  <c r="U23" i="71"/>
  <c r="U32" i="71"/>
  <c r="U29" i="71"/>
  <c r="U41" i="71"/>
  <c r="U36" i="71"/>
  <c r="U33" i="71"/>
  <c r="U35" i="71"/>
  <c r="U37" i="71"/>
  <c r="U28" i="71"/>
  <c r="U30" i="71"/>
  <c r="U39" i="71"/>
  <c r="U40" i="71"/>
  <c r="U38" i="71"/>
  <c r="U46" i="71"/>
  <c r="U43" i="71"/>
  <c r="U50" i="71"/>
  <c r="U42" i="71"/>
  <c r="U34" i="71"/>
  <c r="U47" i="71"/>
  <c r="U49" i="71"/>
  <c r="U45" i="71"/>
  <c r="U64" i="71"/>
  <c r="U59" i="71"/>
  <c r="U65" i="71"/>
  <c r="U53" i="71"/>
  <c r="U27" i="71"/>
  <c r="U51" i="71"/>
  <c r="U67" i="71"/>
  <c r="U54" i="71"/>
  <c r="U68" i="71"/>
  <c r="U70" i="71"/>
  <c r="U21" i="71"/>
  <c r="U56" i="71"/>
  <c r="U72" i="71"/>
  <c r="U62" i="71"/>
  <c r="U48" i="71"/>
  <c r="U73" i="71"/>
  <c r="U71" i="71"/>
  <c r="U77" i="71"/>
  <c r="U78" i="71"/>
  <c r="U52" i="71"/>
  <c r="U55" i="71"/>
  <c r="U74" i="71"/>
  <c r="U57" i="71"/>
  <c r="U79" i="71"/>
  <c r="U80" i="71"/>
  <c r="U69" i="71"/>
  <c r="U44" i="71"/>
  <c r="U61" i="71"/>
  <c r="U66" i="71"/>
  <c r="U75" i="71"/>
  <c r="U85" i="71"/>
  <c r="U90" i="71"/>
  <c r="U86" i="71"/>
  <c r="U63" i="71"/>
  <c r="U87" i="71"/>
  <c r="U88" i="71"/>
  <c r="U91" i="71"/>
  <c r="U89" i="71"/>
  <c r="U92" i="71"/>
  <c r="U93" i="71"/>
  <c r="U60" i="71"/>
  <c r="U84" i="71"/>
  <c r="U81" i="71"/>
  <c r="U76" i="71"/>
  <c r="U58" i="71"/>
  <c r="U83" i="71"/>
  <c r="U82" i="71"/>
  <c r="T13" i="71"/>
  <c r="T12" i="71"/>
  <c r="T19" i="71"/>
  <c r="T15" i="71"/>
  <c r="T18" i="71"/>
  <c r="T16" i="71"/>
  <c r="T25" i="71"/>
  <c r="T20" i="71"/>
  <c r="T17" i="71"/>
  <c r="T22" i="71"/>
  <c r="T31" i="71"/>
  <c r="T26" i="71"/>
  <c r="T24" i="71"/>
  <c r="T23" i="71"/>
  <c r="T32" i="71"/>
  <c r="T29" i="71"/>
  <c r="T41" i="71"/>
  <c r="T36" i="71"/>
  <c r="T33" i="71"/>
  <c r="T35" i="71"/>
  <c r="T37" i="71"/>
  <c r="T28" i="71"/>
  <c r="T30" i="71"/>
  <c r="T39" i="71"/>
  <c r="T40" i="71"/>
  <c r="T38" i="71"/>
  <c r="T46" i="71"/>
  <c r="T43" i="71"/>
  <c r="T50" i="71"/>
  <c r="T42" i="71"/>
  <c r="T34" i="71"/>
  <c r="T47" i="71"/>
  <c r="T49" i="71"/>
  <c r="T45" i="71"/>
  <c r="T64" i="71"/>
  <c r="T59" i="71"/>
  <c r="T65" i="71"/>
  <c r="T53" i="71"/>
  <c r="T27" i="71"/>
  <c r="T51" i="71"/>
  <c r="T67" i="71"/>
  <c r="T54" i="71"/>
  <c r="T68" i="71"/>
  <c r="T70" i="71"/>
  <c r="T21" i="71"/>
  <c r="T56" i="71"/>
  <c r="T72" i="71"/>
  <c r="T62" i="71"/>
  <c r="T48" i="71"/>
  <c r="T73" i="71"/>
  <c r="T71" i="71"/>
  <c r="T77" i="71"/>
  <c r="T78" i="71"/>
  <c r="T52" i="71"/>
  <c r="T55" i="71"/>
  <c r="T74" i="71"/>
  <c r="T57" i="71"/>
  <c r="T79" i="71"/>
  <c r="T80" i="71"/>
  <c r="T69" i="71"/>
  <c r="T44" i="71"/>
  <c r="T61" i="71"/>
  <c r="T66" i="71"/>
  <c r="T75" i="71"/>
  <c r="T85" i="71"/>
  <c r="T90" i="71"/>
  <c r="T86" i="71"/>
  <c r="T63" i="71"/>
  <c r="T87" i="71"/>
  <c r="T88" i="71"/>
  <c r="T91" i="71"/>
  <c r="T89" i="71"/>
  <c r="T92" i="71"/>
  <c r="T93" i="71"/>
  <c r="T60" i="71"/>
  <c r="T84" i="71"/>
  <c r="T81" i="71"/>
  <c r="T76" i="71"/>
  <c r="T58" i="71"/>
  <c r="T83" i="71"/>
  <c r="T82" i="71"/>
  <c r="T14" i="71"/>
  <c r="U7" i="71"/>
  <c r="T7" i="71"/>
  <c r="AC7" i="1"/>
  <c r="AC6" i="1"/>
  <c r="AC59" i="1"/>
  <c r="AC9" i="1"/>
  <c r="AC14" i="1"/>
  <c r="AC11" i="1"/>
  <c r="AC15" i="1"/>
  <c r="AC12" i="1"/>
  <c r="AC60" i="1"/>
  <c r="AC13" i="1"/>
  <c r="AC22" i="1"/>
  <c r="AC18" i="1"/>
  <c r="AC17" i="1"/>
  <c r="AC16" i="1"/>
  <c r="AC61" i="1"/>
  <c r="AC23" i="1"/>
  <c r="AC27" i="1"/>
  <c r="AC24" i="1"/>
  <c r="AC51" i="1"/>
  <c r="AC21" i="1"/>
  <c r="AC28" i="1"/>
  <c r="AC19" i="1"/>
  <c r="AC62" i="1"/>
  <c r="AC63" i="1"/>
  <c r="AC30" i="1"/>
  <c r="AC26" i="1"/>
  <c r="AC29" i="1"/>
  <c r="AC31" i="1"/>
  <c r="AC64" i="1"/>
  <c r="AC32" i="1"/>
  <c r="AC65" i="1"/>
  <c r="AC33" i="1"/>
  <c r="AC34" i="1"/>
  <c r="AC35" i="1"/>
  <c r="AC36" i="1"/>
  <c r="AC66" i="1"/>
  <c r="AC37" i="1"/>
  <c r="AC67" i="1"/>
  <c r="AC68" i="1"/>
  <c r="AC39" i="1"/>
  <c r="AC69" i="1"/>
  <c r="AC70" i="1"/>
  <c r="AC38" i="1"/>
  <c r="AC71" i="1"/>
  <c r="AC40" i="1"/>
  <c r="AC72" i="1"/>
  <c r="AC73" i="1"/>
  <c r="AC41" i="1"/>
  <c r="AC74" i="1"/>
  <c r="AC42" i="1"/>
  <c r="AC10" i="1"/>
  <c r="AC75" i="1"/>
  <c r="AC76" i="1"/>
  <c r="AC77" i="1"/>
  <c r="AC78" i="1"/>
  <c r="AC79" i="1"/>
  <c r="AC80" i="1"/>
  <c r="AC43" i="1"/>
  <c r="AC44" i="1"/>
  <c r="AC52" i="1"/>
  <c r="AC45" i="1"/>
  <c r="AC53" i="1"/>
  <c r="AC81" i="1"/>
  <c r="AC54" i="1"/>
  <c r="AC55" i="1"/>
  <c r="AC82" i="1"/>
  <c r="AC56" i="1"/>
  <c r="AC46" i="1"/>
  <c r="AC83" i="1"/>
  <c r="AC84" i="1"/>
  <c r="AC85" i="1"/>
  <c r="AC86" i="1"/>
  <c r="AC47" i="1"/>
  <c r="AC87" i="1"/>
  <c r="AC88" i="1"/>
  <c r="AC89" i="1"/>
  <c r="AC90" i="1"/>
  <c r="AC57" i="1"/>
  <c r="AC91" i="1"/>
  <c r="AC8" i="1"/>
  <c r="AB8" i="1"/>
  <c r="AB7" i="1"/>
  <c r="AB6" i="1"/>
  <c r="AB59" i="1"/>
  <c r="AB9" i="1"/>
  <c r="AB14" i="1"/>
  <c r="AB11" i="1"/>
  <c r="AB15" i="1"/>
  <c r="AB12" i="1"/>
  <c r="AB60" i="1"/>
  <c r="AB13" i="1"/>
  <c r="AB22" i="1"/>
  <c r="AB18" i="1"/>
  <c r="AB17" i="1"/>
  <c r="AB16" i="1"/>
  <c r="AB61" i="1"/>
  <c r="AB23" i="1"/>
  <c r="AB27" i="1"/>
  <c r="AB24" i="1"/>
  <c r="AB51" i="1"/>
  <c r="AB21" i="1"/>
  <c r="AB28" i="1"/>
  <c r="AB19" i="1"/>
  <c r="AB62" i="1"/>
  <c r="AB63" i="1"/>
  <c r="AB30" i="1"/>
  <c r="AB26" i="1"/>
  <c r="AB29" i="1"/>
  <c r="AB31" i="1"/>
  <c r="AB64" i="1"/>
  <c r="AB32" i="1"/>
  <c r="AB65" i="1"/>
  <c r="AB33" i="1"/>
  <c r="AB34" i="1"/>
  <c r="AB35" i="1"/>
  <c r="AB36" i="1"/>
  <c r="AB66" i="1"/>
  <c r="AB37" i="1"/>
  <c r="AB67" i="1"/>
  <c r="AB68" i="1"/>
  <c r="AB39" i="1"/>
  <c r="AB69" i="1"/>
  <c r="AB70" i="1"/>
  <c r="AB38" i="1"/>
  <c r="AB71" i="1"/>
  <c r="AB40" i="1"/>
  <c r="AB72" i="1"/>
  <c r="AB73" i="1"/>
  <c r="AB41" i="1"/>
  <c r="AB74" i="1"/>
  <c r="AB42" i="1"/>
  <c r="AB10" i="1"/>
  <c r="AB75" i="1"/>
  <c r="AB76" i="1"/>
  <c r="AB77" i="1"/>
  <c r="AB78" i="1"/>
  <c r="AB79" i="1"/>
  <c r="AB80" i="1"/>
  <c r="AB43" i="1"/>
  <c r="AB44" i="1"/>
  <c r="AB52" i="1"/>
  <c r="AB45" i="1"/>
  <c r="AB53" i="1"/>
  <c r="AB81" i="1"/>
  <c r="AB54" i="1"/>
  <c r="AB55" i="1"/>
  <c r="AB82" i="1"/>
  <c r="AB56" i="1"/>
  <c r="AB46" i="1"/>
  <c r="AB83" i="1"/>
  <c r="AB84" i="1"/>
  <c r="AB85" i="1"/>
  <c r="AB86" i="1"/>
  <c r="AB47" i="1"/>
  <c r="AB87" i="1"/>
  <c r="AB88" i="1"/>
  <c r="AB89" i="1"/>
  <c r="AB90" i="1"/>
  <c r="AB57" i="1"/>
  <c r="AB91" i="1"/>
  <c r="J14" i="161"/>
  <c r="J15" i="161"/>
  <c r="J11" i="161"/>
  <c r="J12" i="161" s="1"/>
  <c r="J13" i="161" s="1"/>
  <c r="J16" i="161" s="1"/>
  <c r="J17" i="161" s="1"/>
  <c r="J18" i="161" s="1"/>
  <c r="J19" i="161" s="1"/>
  <c r="J20" i="161" s="1"/>
  <c r="J21" i="161" s="1"/>
  <c r="J22" i="161" s="1"/>
  <c r="J23" i="161" s="1"/>
  <c r="J24" i="161" s="1"/>
  <c r="J25" i="161" s="1"/>
  <c r="J26" i="161" s="1"/>
  <c r="J27" i="161" s="1"/>
  <c r="J28" i="161" s="1"/>
  <c r="J29" i="161" s="1"/>
  <c r="J30" i="161" s="1"/>
  <c r="J31" i="161" s="1"/>
  <c r="J12" i="160"/>
  <c r="J13" i="160" s="1"/>
  <c r="J14" i="160" s="1"/>
  <c r="J15" i="160" s="1"/>
  <c r="J16" i="160" s="1"/>
  <c r="J17" i="160" s="1"/>
  <c r="J18" i="160" s="1"/>
  <c r="J19" i="160" s="1"/>
  <c r="J20" i="160" s="1"/>
  <c r="J21" i="160" s="1"/>
  <c r="J22" i="160" s="1"/>
  <c r="J23" i="160" s="1"/>
  <c r="J24" i="160" s="1"/>
  <c r="J25" i="160" s="1"/>
  <c r="J26" i="160" s="1"/>
  <c r="J27" i="160" s="1"/>
  <c r="J28" i="160" s="1"/>
  <c r="J29" i="160" s="1"/>
  <c r="J30" i="160" s="1"/>
  <c r="J31" i="160" s="1"/>
  <c r="J11" i="160"/>
  <c r="U8" i="71" l="1"/>
  <c r="U10" i="71"/>
  <c r="U11" i="71"/>
  <c r="T9" i="71"/>
  <c r="T10" i="71"/>
  <c r="U9" i="71"/>
  <c r="L20" i="1"/>
  <c r="K25" i="1"/>
  <c r="I25" i="1"/>
  <c r="J25" i="1"/>
  <c r="T8" i="71"/>
  <c r="T11" i="71"/>
  <c r="L25" i="1" l="1"/>
  <c r="W13" i="71"/>
  <c r="W12" i="71"/>
  <c r="W19" i="71"/>
  <c r="W15" i="71"/>
  <c r="W18" i="71"/>
  <c r="W16" i="71"/>
  <c r="W25" i="71"/>
  <c r="W20" i="71"/>
  <c r="W17" i="71"/>
  <c r="W22" i="71"/>
  <c r="W31" i="71"/>
  <c r="W26" i="71"/>
  <c r="W24" i="71"/>
  <c r="W23" i="71"/>
  <c r="W32" i="71"/>
  <c r="W29" i="71"/>
  <c r="W41" i="71"/>
  <c r="W36" i="71"/>
  <c r="W33" i="71"/>
  <c r="W35" i="71"/>
  <c r="W37" i="71"/>
  <c r="W30" i="71"/>
  <c r="W39" i="71"/>
  <c r="W40" i="71"/>
  <c r="W38" i="71"/>
  <c r="W46" i="71"/>
  <c r="W43" i="71"/>
  <c r="W50" i="71"/>
  <c r="W42" i="71"/>
  <c r="W34" i="71"/>
  <c r="W47" i="71"/>
  <c r="W49" i="71"/>
  <c r="W45" i="71"/>
  <c r="W64" i="71"/>
  <c r="W59" i="71"/>
  <c r="W65" i="71"/>
  <c r="W53" i="71"/>
  <c r="W27" i="71"/>
  <c r="W51" i="71"/>
  <c r="W67" i="71"/>
  <c r="W54" i="71"/>
  <c r="W68" i="71"/>
  <c r="W70" i="71"/>
  <c r="W21" i="71"/>
  <c r="W56" i="71"/>
  <c r="W72" i="71"/>
  <c r="W62" i="71"/>
  <c r="W48" i="71"/>
  <c r="W73" i="71"/>
  <c r="W71" i="71"/>
  <c r="W77" i="71"/>
  <c r="W78" i="71"/>
  <c r="W52" i="71"/>
  <c r="W55" i="71"/>
  <c r="W74" i="71"/>
  <c r="W57" i="71"/>
  <c r="W79" i="71"/>
  <c r="W80" i="71"/>
  <c r="W69" i="71"/>
  <c r="W44" i="71"/>
  <c r="W61" i="71"/>
  <c r="W66" i="71"/>
  <c r="W75" i="71"/>
  <c r="W85" i="71"/>
  <c r="W90" i="71"/>
  <c r="W86" i="71"/>
  <c r="W63" i="71"/>
  <c r="W87" i="71"/>
  <c r="W88" i="71"/>
  <c r="W91" i="71"/>
  <c r="W89" i="71"/>
  <c r="W92" i="71"/>
  <c r="W93" i="71"/>
  <c r="W60" i="71"/>
  <c r="W84" i="71"/>
  <c r="W81" i="71"/>
  <c r="W76" i="71"/>
  <c r="W58" i="71"/>
  <c r="W83" i="71"/>
  <c r="W82" i="71"/>
  <c r="V14" i="71"/>
  <c r="Q30" i="1"/>
  <c r="N7" i="1"/>
  <c r="O7" i="1"/>
  <c r="P7" i="1"/>
  <c r="Q7" i="1"/>
  <c r="R7" i="1"/>
  <c r="S7" i="1"/>
  <c r="T7" i="1"/>
  <c r="U7" i="1"/>
  <c r="W7" i="1"/>
  <c r="X7" i="1"/>
  <c r="Y7" i="1"/>
  <c r="Z7" i="1"/>
  <c r="AA7" i="1"/>
  <c r="N6" i="1"/>
  <c r="O6" i="1"/>
  <c r="P6" i="1"/>
  <c r="Q6" i="1"/>
  <c r="R6" i="1"/>
  <c r="S6" i="1"/>
  <c r="T6" i="1"/>
  <c r="U6" i="1"/>
  <c r="W6" i="1"/>
  <c r="X6" i="1"/>
  <c r="Y6" i="1"/>
  <c r="Z6" i="1"/>
  <c r="AA6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N60" i="1"/>
  <c r="O60" i="1"/>
  <c r="P60" i="1"/>
  <c r="Q60" i="1"/>
  <c r="R60" i="1"/>
  <c r="S60" i="1"/>
  <c r="T60" i="1"/>
  <c r="U60" i="1"/>
  <c r="W60" i="1"/>
  <c r="X60" i="1"/>
  <c r="Y60" i="1"/>
  <c r="Z60" i="1"/>
  <c r="AA60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N22" i="1"/>
  <c r="O22" i="1"/>
  <c r="P22" i="1"/>
  <c r="Q22" i="1"/>
  <c r="R22" i="1"/>
  <c r="S22" i="1"/>
  <c r="T22" i="1"/>
  <c r="U22" i="1"/>
  <c r="W22" i="1"/>
  <c r="X22" i="1"/>
  <c r="Y22" i="1"/>
  <c r="Z22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N17" i="1"/>
  <c r="O17" i="1"/>
  <c r="P17" i="1"/>
  <c r="Q17" i="1"/>
  <c r="R17" i="1"/>
  <c r="S17" i="1"/>
  <c r="T17" i="1"/>
  <c r="U17" i="1"/>
  <c r="W17" i="1"/>
  <c r="X17" i="1"/>
  <c r="Y17" i="1"/>
  <c r="Z17" i="1"/>
  <c r="N16" i="1"/>
  <c r="O16" i="1"/>
  <c r="P16" i="1"/>
  <c r="Q16" i="1"/>
  <c r="R16" i="1"/>
  <c r="S16" i="1"/>
  <c r="T16" i="1"/>
  <c r="U16" i="1"/>
  <c r="W16" i="1"/>
  <c r="X16" i="1"/>
  <c r="Y16" i="1"/>
  <c r="Z16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N27" i="1"/>
  <c r="O27" i="1"/>
  <c r="P27" i="1"/>
  <c r="Q27" i="1"/>
  <c r="R27" i="1"/>
  <c r="S27" i="1"/>
  <c r="T27" i="1"/>
  <c r="U27" i="1"/>
  <c r="W27" i="1"/>
  <c r="X27" i="1"/>
  <c r="Y27" i="1"/>
  <c r="Z27" i="1"/>
  <c r="AA27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N28" i="1"/>
  <c r="O28" i="1"/>
  <c r="P28" i="1"/>
  <c r="Q28" i="1"/>
  <c r="R28" i="1"/>
  <c r="S28" i="1"/>
  <c r="T28" i="1"/>
  <c r="U28" i="1"/>
  <c r="W28" i="1"/>
  <c r="X28" i="1"/>
  <c r="Y28" i="1"/>
  <c r="Z28" i="1"/>
  <c r="AA28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N62" i="1"/>
  <c r="O62" i="1"/>
  <c r="P62" i="1"/>
  <c r="Q62" i="1"/>
  <c r="R62" i="1"/>
  <c r="S62" i="1"/>
  <c r="T62" i="1"/>
  <c r="U62" i="1"/>
  <c r="W62" i="1"/>
  <c r="X62" i="1"/>
  <c r="Y62" i="1"/>
  <c r="Z62" i="1"/>
  <c r="AA62" i="1"/>
  <c r="N30" i="1"/>
  <c r="O30" i="1"/>
  <c r="P30" i="1"/>
  <c r="R30" i="1"/>
  <c r="S30" i="1"/>
  <c r="T30" i="1"/>
  <c r="U30" i="1"/>
  <c r="W30" i="1"/>
  <c r="X30" i="1"/>
  <c r="Y30" i="1"/>
  <c r="Z30" i="1"/>
  <c r="AA30" i="1"/>
  <c r="N61" i="1"/>
  <c r="O61" i="1"/>
  <c r="P61" i="1"/>
  <c r="Q61" i="1"/>
  <c r="R61" i="1"/>
  <c r="S61" i="1"/>
  <c r="T61" i="1"/>
  <c r="U61" i="1"/>
  <c r="W61" i="1"/>
  <c r="X61" i="1"/>
  <c r="Y61" i="1"/>
  <c r="Z61" i="1"/>
  <c r="AA61" i="1"/>
  <c r="N63" i="1"/>
  <c r="O63" i="1"/>
  <c r="P63" i="1"/>
  <c r="Q63" i="1"/>
  <c r="R63" i="1"/>
  <c r="S63" i="1"/>
  <c r="T63" i="1"/>
  <c r="U63" i="1"/>
  <c r="W63" i="1"/>
  <c r="X63" i="1"/>
  <c r="Y63" i="1"/>
  <c r="Z63" i="1"/>
  <c r="AA63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N29" i="1"/>
  <c r="O29" i="1"/>
  <c r="P29" i="1"/>
  <c r="Q29" i="1"/>
  <c r="R29" i="1"/>
  <c r="S29" i="1"/>
  <c r="T29" i="1"/>
  <c r="U29" i="1"/>
  <c r="W29" i="1"/>
  <c r="X29" i="1"/>
  <c r="Y29" i="1"/>
  <c r="Z29" i="1"/>
  <c r="AA29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N65" i="1"/>
  <c r="O65" i="1"/>
  <c r="P65" i="1"/>
  <c r="Q65" i="1"/>
  <c r="R65" i="1"/>
  <c r="S65" i="1"/>
  <c r="T65" i="1"/>
  <c r="U65" i="1"/>
  <c r="W65" i="1"/>
  <c r="X65" i="1"/>
  <c r="Y65" i="1"/>
  <c r="Z65" i="1"/>
  <c r="AA65" i="1"/>
  <c r="N64" i="1"/>
  <c r="O64" i="1"/>
  <c r="P64" i="1"/>
  <c r="Q64" i="1"/>
  <c r="R64" i="1"/>
  <c r="S64" i="1"/>
  <c r="T64" i="1"/>
  <c r="U64" i="1"/>
  <c r="W64" i="1"/>
  <c r="X64" i="1"/>
  <c r="Y64" i="1"/>
  <c r="Z64" i="1"/>
  <c r="AA64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N66" i="1"/>
  <c r="O66" i="1"/>
  <c r="P66" i="1"/>
  <c r="Q66" i="1"/>
  <c r="R66" i="1"/>
  <c r="S66" i="1"/>
  <c r="T66" i="1"/>
  <c r="U66" i="1"/>
  <c r="W66" i="1"/>
  <c r="X66" i="1"/>
  <c r="Y66" i="1"/>
  <c r="Z66" i="1"/>
  <c r="AA6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N67" i="1"/>
  <c r="O67" i="1"/>
  <c r="P67" i="1"/>
  <c r="Q67" i="1"/>
  <c r="R67" i="1"/>
  <c r="S67" i="1"/>
  <c r="T67" i="1"/>
  <c r="U67" i="1"/>
  <c r="W67" i="1"/>
  <c r="X67" i="1"/>
  <c r="Y67" i="1"/>
  <c r="Z67" i="1"/>
  <c r="AA67" i="1"/>
  <c r="N68" i="1"/>
  <c r="O68" i="1"/>
  <c r="P68" i="1"/>
  <c r="Q68" i="1"/>
  <c r="R68" i="1"/>
  <c r="S68" i="1"/>
  <c r="T68" i="1"/>
  <c r="U68" i="1"/>
  <c r="W68" i="1"/>
  <c r="X68" i="1"/>
  <c r="Y68" i="1"/>
  <c r="Z68" i="1"/>
  <c r="AA68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N39" i="1"/>
  <c r="P39" i="1"/>
  <c r="Q39" i="1"/>
  <c r="R39" i="1"/>
  <c r="S39" i="1"/>
  <c r="T39" i="1"/>
  <c r="U39" i="1"/>
  <c r="W39" i="1"/>
  <c r="X39" i="1"/>
  <c r="Y39" i="1"/>
  <c r="Z39" i="1"/>
  <c r="AA39" i="1"/>
  <c r="N37" i="1"/>
  <c r="O37" i="1"/>
  <c r="P37" i="1"/>
  <c r="Q37" i="1"/>
  <c r="R37" i="1"/>
  <c r="S37" i="1"/>
  <c r="T37" i="1"/>
  <c r="U37" i="1"/>
  <c r="W37" i="1"/>
  <c r="X37" i="1"/>
  <c r="Y37" i="1"/>
  <c r="Z37" i="1"/>
  <c r="AA37" i="1"/>
  <c r="N70" i="1"/>
  <c r="O70" i="1"/>
  <c r="P70" i="1"/>
  <c r="Q70" i="1"/>
  <c r="R70" i="1"/>
  <c r="S70" i="1"/>
  <c r="T70" i="1"/>
  <c r="U70" i="1"/>
  <c r="W70" i="1"/>
  <c r="X70" i="1"/>
  <c r="Y70" i="1"/>
  <c r="Z70" i="1"/>
  <c r="AA70" i="1"/>
  <c r="N38" i="1"/>
  <c r="O38" i="1"/>
  <c r="P38" i="1"/>
  <c r="Q38" i="1"/>
  <c r="R38" i="1"/>
  <c r="S38" i="1"/>
  <c r="T38" i="1"/>
  <c r="U38" i="1"/>
  <c r="W38" i="1"/>
  <c r="X38" i="1"/>
  <c r="Y38" i="1"/>
  <c r="Z38" i="1"/>
  <c r="AA38" i="1"/>
  <c r="N71" i="1"/>
  <c r="O71" i="1"/>
  <c r="P71" i="1"/>
  <c r="Q71" i="1"/>
  <c r="R71" i="1"/>
  <c r="S71" i="1"/>
  <c r="T71" i="1"/>
  <c r="U71" i="1"/>
  <c r="W71" i="1"/>
  <c r="X71" i="1"/>
  <c r="Y71" i="1"/>
  <c r="Z71" i="1"/>
  <c r="AA71" i="1"/>
  <c r="N40" i="1"/>
  <c r="O40" i="1"/>
  <c r="P40" i="1"/>
  <c r="Q40" i="1"/>
  <c r="R40" i="1"/>
  <c r="S40" i="1"/>
  <c r="T40" i="1"/>
  <c r="U40" i="1"/>
  <c r="W40" i="1"/>
  <c r="X40" i="1"/>
  <c r="Y40" i="1"/>
  <c r="Z40" i="1"/>
  <c r="AA40" i="1"/>
  <c r="N72" i="1"/>
  <c r="O72" i="1"/>
  <c r="P72" i="1"/>
  <c r="Q72" i="1"/>
  <c r="R72" i="1"/>
  <c r="S72" i="1"/>
  <c r="T72" i="1"/>
  <c r="U72" i="1"/>
  <c r="W72" i="1"/>
  <c r="X72" i="1"/>
  <c r="Y72" i="1"/>
  <c r="Z72" i="1"/>
  <c r="AA72" i="1"/>
  <c r="N73" i="1"/>
  <c r="O73" i="1"/>
  <c r="P73" i="1"/>
  <c r="Q73" i="1"/>
  <c r="R73" i="1"/>
  <c r="S73" i="1"/>
  <c r="T73" i="1"/>
  <c r="U73" i="1"/>
  <c r="W73" i="1"/>
  <c r="X73" i="1"/>
  <c r="Y73" i="1"/>
  <c r="Z73" i="1"/>
  <c r="AA73" i="1"/>
  <c r="N69" i="1"/>
  <c r="O69" i="1"/>
  <c r="P69" i="1"/>
  <c r="Q69" i="1"/>
  <c r="R69" i="1"/>
  <c r="S69" i="1"/>
  <c r="T69" i="1"/>
  <c r="U69" i="1"/>
  <c r="W69" i="1"/>
  <c r="X69" i="1"/>
  <c r="Y69" i="1"/>
  <c r="Z69" i="1"/>
  <c r="AA69" i="1"/>
  <c r="N41" i="1"/>
  <c r="O41" i="1"/>
  <c r="P41" i="1"/>
  <c r="Q41" i="1"/>
  <c r="R41" i="1"/>
  <c r="S41" i="1"/>
  <c r="T41" i="1"/>
  <c r="U41" i="1"/>
  <c r="W41" i="1"/>
  <c r="X41" i="1"/>
  <c r="Y41" i="1"/>
  <c r="Z41" i="1"/>
  <c r="AA41" i="1"/>
  <c r="N42" i="1"/>
  <c r="O42" i="1"/>
  <c r="P42" i="1"/>
  <c r="Q42" i="1"/>
  <c r="R42" i="1"/>
  <c r="S42" i="1"/>
  <c r="T42" i="1"/>
  <c r="U42" i="1"/>
  <c r="W42" i="1"/>
  <c r="X42" i="1"/>
  <c r="Y42" i="1"/>
  <c r="Z42" i="1"/>
  <c r="AA42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O75" i="1"/>
  <c r="P75" i="1"/>
  <c r="Q75" i="1"/>
  <c r="R75" i="1"/>
  <c r="S75" i="1"/>
  <c r="T75" i="1"/>
  <c r="U75" i="1"/>
  <c r="W75" i="1"/>
  <c r="X75" i="1"/>
  <c r="Y75" i="1"/>
  <c r="Z75" i="1"/>
  <c r="AA75" i="1"/>
  <c r="N74" i="1"/>
  <c r="O74" i="1"/>
  <c r="P74" i="1"/>
  <c r="Q74" i="1"/>
  <c r="R74" i="1"/>
  <c r="S74" i="1"/>
  <c r="T74" i="1"/>
  <c r="U74" i="1"/>
  <c r="W74" i="1"/>
  <c r="X74" i="1"/>
  <c r="Y74" i="1"/>
  <c r="Z74" i="1"/>
  <c r="AA74" i="1"/>
  <c r="O76" i="1"/>
  <c r="P76" i="1"/>
  <c r="Q76" i="1"/>
  <c r="R76" i="1"/>
  <c r="S76" i="1"/>
  <c r="T76" i="1"/>
  <c r="U76" i="1"/>
  <c r="W76" i="1"/>
  <c r="X76" i="1"/>
  <c r="Y76" i="1"/>
  <c r="Z76" i="1"/>
  <c r="AA76" i="1"/>
  <c r="O77" i="1"/>
  <c r="P77" i="1"/>
  <c r="Q77" i="1"/>
  <c r="R77" i="1"/>
  <c r="S77" i="1"/>
  <c r="T77" i="1"/>
  <c r="U77" i="1"/>
  <c r="W77" i="1"/>
  <c r="X77" i="1"/>
  <c r="Y77" i="1"/>
  <c r="Z77" i="1"/>
  <c r="AA77" i="1"/>
  <c r="O78" i="1"/>
  <c r="P78" i="1"/>
  <c r="Q78" i="1"/>
  <c r="R78" i="1"/>
  <c r="S78" i="1"/>
  <c r="T78" i="1"/>
  <c r="U78" i="1"/>
  <c r="W78" i="1"/>
  <c r="X78" i="1"/>
  <c r="Y78" i="1"/>
  <c r="Z78" i="1"/>
  <c r="AA78" i="1"/>
  <c r="O79" i="1"/>
  <c r="P79" i="1"/>
  <c r="Q79" i="1"/>
  <c r="R79" i="1"/>
  <c r="S79" i="1"/>
  <c r="T79" i="1"/>
  <c r="U79" i="1"/>
  <c r="W79" i="1"/>
  <c r="X79" i="1"/>
  <c r="Y79" i="1"/>
  <c r="Z79" i="1"/>
  <c r="AA79" i="1"/>
  <c r="O80" i="1"/>
  <c r="P80" i="1"/>
  <c r="Q80" i="1"/>
  <c r="R80" i="1"/>
  <c r="S80" i="1"/>
  <c r="T80" i="1"/>
  <c r="U80" i="1"/>
  <c r="W80" i="1"/>
  <c r="X80" i="1"/>
  <c r="Y80" i="1"/>
  <c r="Z80" i="1"/>
  <c r="AA80" i="1"/>
  <c r="O43" i="1"/>
  <c r="P43" i="1"/>
  <c r="Q43" i="1"/>
  <c r="R43" i="1"/>
  <c r="S43" i="1"/>
  <c r="T43" i="1"/>
  <c r="U43" i="1"/>
  <c r="W43" i="1"/>
  <c r="X43" i="1"/>
  <c r="Y43" i="1"/>
  <c r="Z43" i="1"/>
  <c r="AA43" i="1"/>
  <c r="O44" i="1"/>
  <c r="P44" i="1"/>
  <c r="Q44" i="1"/>
  <c r="R44" i="1"/>
  <c r="S44" i="1"/>
  <c r="T44" i="1"/>
  <c r="U44" i="1"/>
  <c r="W44" i="1"/>
  <c r="X44" i="1"/>
  <c r="Y44" i="1"/>
  <c r="Z44" i="1"/>
  <c r="AA44" i="1"/>
  <c r="O45" i="1"/>
  <c r="P45" i="1"/>
  <c r="Q45" i="1"/>
  <c r="R45" i="1"/>
  <c r="S45" i="1"/>
  <c r="T45" i="1"/>
  <c r="U45" i="1"/>
  <c r="W45" i="1"/>
  <c r="X45" i="1"/>
  <c r="Y45" i="1"/>
  <c r="Z45" i="1"/>
  <c r="AA45" i="1"/>
  <c r="O81" i="1"/>
  <c r="P81" i="1"/>
  <c r="Q81" i="1"/>
  <c r="R81" i="1"/>
  <c r="S81" i="1"/>
  <c r="T81" i="1"/>
  <c r="U81" i="1"/>
  <c r="W81" i="1"/>
  <c r="X81" i="1"/>
  <c r="Y81" i="1"/>
  <c r="Z81" i="1"/>
  <c r="AA81" i="1"/>
  <c r="O55" i="1"/>
  <c r="P55" i="1"/>
  <c r="Q55" i="1"/>
  <c r="R55" i="1"/>
  <c r="S55" i="1"/>
  <c r="T55" i="1"/>
  <c r="U55" i="1"/>
  <c r="W55" i="1"/>
  <c r="X55" i="1"/>
  <c r="Y55" i="1"/>
  <c r="Z55" i="1"/>
  <c r="AA55" i="1"/>
  <c r="O83" i="1"/>
  <c r="P83" i="1"/>
  <c r="Q83" i="1"/>
  <c r="R83" i="1"/>
  <c r="S83" i="1"/>
  <c r="T83" i="1"/>
  <c r="U83" i="1"/>
  <c r="W83" i="1"/>
  <c r="X83" i="1"/>
  <c r="Y83" i="1"/>
  <c r="Z83" i="1"/>
  <c r="AA83" i="1"/>
  <c r="O82" i="1"/>
  <c r="P82" i="1"/>
  <c r="Q82" i="1"/>
  <c r="R82" i="1"/>
  <c r="S82" i="1"/>
  <c r="T82" i="1"/>
  <c r="U82" i="1"/>
  <c r="W82" i="1"/>
  <c r="X82" i="1"/>
  <c r="Y82" i="1"/>
  <c r="Z82" i="1"/>
  <c r="AA82" i="1"/>
  <c r="O84" i="1"/>
  <c r="P84" i="1"/>
  <c r="Q84" i="1"/>
  <c r="R84" i="1"/>
  <c r="S84" i="1"/>
  <c r="T84" i="1"/>
  <c r="U84" i="1"/>
  <c r="W84" i="1"/>
  <c r="X84" i="1"/>
  <c r="Y84" i="1"/>
  <c r="Z84" i="1"/>
  <c r="AA84" i="1"/>
  <c r="O85" i="1"/>
  <c r="P85" i="1"/>
  <c r="Q85" i="1"/>
  <c r="R85" i="1"/>
  <c r="S85" i="1"/>
  <c r="T85" i="1"/>
  <c r="U85" i="1"/>
  <c r="W85" i="1"/>
  <c r="X85" i="1"/>
  <c r="Y85" i="1"/>
  <c r="Z85" i="1"/>
  <c r="AA85" i="1"/>
  <c r="O54" i="1"/>
  <c r="P54" i="1"/>
  <c r="Q54" i="1"/>
  <c r="R54" i="1"/>
  <c r="S54" i="1"/>
  <c r="T54" i="1"/>
  <c r="U54" i="1"/>
  <c r="W54" i="1"/>
  <c r="X54" i="1"/>
  <c r="Y54" i="1"/>
  <c r="Z54" i="1"/>
  <c r="AA54" i="1"/>
  <c r="O56" i="1"/>
  <c r="P56" i="1"/>
  <c r="Q56" i="1"/>
  <c r="R56" i="1"/>
  <c r="S56" i="1"/>
  <c r="T56" i="1"/>
  <c r="U56" i="1"/>
  <c r="W56" i="1"/>
  <c r="X56" i="1"/>
  <c r="Y56" i="1"/>
  <c r="Z56" i="1"/>
  <c r="AA56" i="1"/>
  <c r="O53" i="1"/>
  <c r="P53" i="1"/>
  <c r="Q53" i="1"/>
  <c r="R53" i="1"/>
  <c r="S53" i="1"/>
  <c r="T53" i="1"/>
  <c r="U53" i="1"/>
  <c r="W53" i="1"/>
  <c r="X53" i="1"/>
  <c r="Y53" i="1"/>
  <c r="Z53" i="1"/>
  <c r="AA53" i="1"/>
  <c r="O52" i="1"/>
  <c r="P52" i="1"/>
  <c r="Q52" i="1"/>
  <c r="R52" i="1"/>
  <c r="S52" i="1"/>
  <c r="T52" i="1"/>
  <c r="U52" i="1"/>
  <c r="W52" i="1"/>
  <c r="X52" i="1"/>
  <c r="Y52" i="1"/>
  <c r="Z52" i="1"/>
  <c r="AA52" i="1"/>
  <c r="O86" i="1"/>
  <c r="P86" i="1"/>
  <c r="Q86" i="1"/>
  <c r="R86" i="1"/>
  <c r="S86" i="1"/>
  <c r="T86" i="1"/>
  <c r="U86" i="1"/>
  <c r="W86" i="1"/>
  <c r="X86" i="1"/>
  <c r="Y86" i="1"/>
  <c r="Z86" i="1"/>
  <c r="AA86" i="1"/>
  <c r="O47" i="1"/>
  <c r="P47" i="1"/>
  <c r="Q47" i="1"/>
  <c r="R47" i="1"/>
  <c r="S47" i="1"/>
  <c r="T47" i="1"/>
  <c r="U47" i="1"/>
  <c r="W47" i="1"/>
  <c r="X47" i="1"/>
  <c r="Y47" i="1"/>
  <c r="Z47" i="1"/>
  <c r="AA47" i="1"/>
  <c r="O46" i="1"/>
  <c r="P46" i="1"/>
  <c r="Q46" i="1"/>
  <c r="R46" i="1"/>
  <c r="S46" i="1"/>
  <c r="T46" i="1"/>
  <c r="U46" i="1"/>
  <c r="W46" i="1"/>
  <c r="X46" i="1"/>
  <c r="Y46" i="1"/>
  <c r="Z46" i="1"/>
  <c r="AA46" i="1"/>
  <c r="O87" i="1"/>
  <c r="P87" i="1"/>
  <c r="Q87" i="1"/>
  <c r="R87" i="1"/>
  <c r="S87" i="1"/>
  <c r="T87" i="1"/>
  <c r="U87" i="1"/>
  <c r="W87" i="1"/>
  <c r="X87" i="1"/>
  <c r="Y87" i="1"/>
  <c r="Z87" i="1"/>
  <c r="AA87" i="1"/>
  <c r="N88" i="1"/>
  <c r="O88" i="1"/>
  <c r="P88" i="1"/>
  <c r="Q88" i="1"/>
  <c r="R88" i="1"/>
  <c r="S88" i="1"/>
  <c r="T88" i="1"/>
  <c r="U88" i="1"/>
  <c r="W88" i="1"/>
  <c r="X88" i="1"/>
  <c r="Y88" i="1"/>
  <c r="Z88" i="1"/>
  <c r="AA88" i="1"/>
  <c r="O89" i="1"/>
  <c r="P89" i="1"/>
  <c r="Q89" i="1"/>
  <c r="R89" i="1"/>
  <c r="S89" i="1"/>
  <c r="T89" i="1"/>
  <c r="U89" i="1"/>
  <c r="W89" i="1"/>
  <c r="X89" i="1"/>
  <c r="Y89" i="1"/>
  <c r="Z89" i="1"/>
  <c r="AA89" i="1"/>
  <c r="N90" i="1"/>
  <c r="O90" i="1"/>
  <c r="P90" i="1"/>
  <c r="Q90" i="1"/>
  <c r="R90" i="1"/>
  <c r="S90" i="1"/>
  <c r="T90" i="1"/>
  <c r="U90" i="1"/>
  <c r="W90" i="1"/>
  <c r="X90" i="1"/>
  <c r="Y90" i="1"/>
  <c r="Z90" i="1"/>
  <c r="AA90" i="1"/>
  <c r="O57" i="1"/>
  <c r="P57" i="1"/>
  <c r="Q57" i="1"/>
  <c r="R57" i="1"/>
  <c r="S57" i="1"/>
  <c r="T57" i="1"/>
  <c r="U57" i="1"/>
  <c r="W57" i="1"/>
  <c r="X57" i="1"/>
  <c r="Y57" i="1"/>
  <c r="Z57" i="1"/>
  <c r="AA57" i="1"/>
  <c r="N91" i="1"/>
  <c r="O91" i="1"/>
  <c r="P91" i="1"/>
  <c r="Q91" i="1"/>
  <c r="R91" i="1"/>
  <c r="S91" i="1"/>
  <c r="T91" i="1"/>
  <c r="U91" i="1"/>
  <c r="W91" i="1"/>
  <c r="X91" i="1"/>
  <c r="Y91" i="1"/>
  <c r="Z91" i="1"/>
  <c r="AA91" i="1"/>
  <c r="J30" i="159"/>
  <c r="J16" i="159"/>
  <c r="W7" i="71"/>
  <c r="V13" i="71"/>
  <c r="V12" i="71"/>
  <c r="V19" i="71"/>
  <c r="V15" i="71"/>
  <c r="V18" i="71"/>
  <c r="V16" i="71"/>
  <c r="V25" i="71"/>
  <c r="V20" i="71"/>
  <c r="V17" i="71"/>
  <c r="V22" i="71"/>
  <c r="V31" i="71"/>
  <c r="V26" i="71"/>
  <c r="V24" i="71"/>
  <c r="V23" i="71"/>
  <c r="V32" i="71"/>
  <c r="V29" i="71"/>
  <c r="V41" i="71"/>
  <c r="V36" i="71"/>
  <c r="V33" i="71"/>
  <c r="V35" i="71"/>
  <c r="V37" i="71"/>
  <c r="V28" i="71"/>
  <c r="V30" i="71"/>
  <c r="V39" i="71"/>
  <c r="V40" i="71"/>
  <c r="V38" i="71"/>
  <c r="V46" i="71"/>
  <c r="V43" i="71"/>
  <c r="V50" i="71"/>
  <c r="V42" i="71"/>
  <c r="V34" i="71"/>
  <c r="V47" i="71"/>
  <c r="V49" i="71"/>
  <c r="V45" i="71"/>
  <c r="V64" i="71"/>
  <c r="V59" i="71"/>
  <c r="V65" i="71"/>
  <c r="V53" i="71"/>
  <c r="V27" i="71"/>
  <c r="V51" i="71"/>
  <c r="V67" i="71"/>
  <c r="V54" i="71"/>
  <c r="V68" i="71"/>
  <c r="V70" i="71"/>
  <c r="V21" i="71"/>
  <c r="V56" i="71"/>
  <c r="V72" i="71"/>
  <c r="V62" i="71"/>
  <c r="V48" i="71"/>
  <c r="V73" i="71"/>
  <c r="V71" i="71"/>
  <c r="V77" i="71"/>
  <c r="V78" i="71"/>
  <c r="V52" i="71"/>
  <c r="V55" i="71"/>
  <c r="V74" i="71"/>
  <c r="V57" i="71"/>
  <c r="V79" i="71"/>
  <c r="V80" i="71"/>
  <c r="V69" i="71"/>
  <c r="V44" i="71"/>
  <c r="V61" i="71"/>
  <c r="V66" i="71"/>
  <c r="V75" i="71"/>
  <c r="V85" i="71"/>
  <c r="V90" i="71"/>
  <c r="V86" i="71"/>
  <c r="V63" i="71"/>
  <c r="V87" i="71"/>
  <c r="V88" i="71"/>
  <c r="V91" i="71"/>
  <c r="V89" i="71"/>
  <c r="V92" i="71"/>
  <c r="V93" i="71"/>
  <c r="V60" i="71"/>
  <c r="V84" i="71"/>
  <c r="V81" i="71"/>
  <c r="V76" i="71"/>
  <c r="V58" i="71"/>
  <c r="V83" i="71"/>
  <c r="V82" i="71"/>
  <c r="V7" i="71"/>
  <c r="J17" i="159"/>
  <c r="J18" i="159" s="1"/>
  <c r="J19" i="159" s="1"/>
  <c r="J20" i="159" s="1"/>
  <c r="J21" i="159" s="1"/>
  <c r="J22" i="159" s="1"/>
  <c r="J23" i="159" s="1"/>
  <c r="J24" i="159" s="1"/>
  <c r="J25" i="159" s="1"/>
  <c r="J26" i="159" s="1"/>
  <c r="J27" i="159" s="1"/>
  <c r="J28" i="159" s="1"/>
  <c r="J29" i="159" s="1"/>
  <c r="J31" i="159" s="1"/>
  <c r="J32" i="159" s="1"/>
  <c r="J33" i="159" s="1"/>
  <c r="J34" i="159" s="1"/>
  <c r="J35" i="159" s="1"/>
  <c r="J36" i="159" s="1"/>
  <c r="J37" i="159" s="1"/>
  <c r="J38" i="159" s="1"/>
  <c r="J39" i="159" s="1"/>
  <c r="J40" i="159" s="1"/>
  <c r="J41" i="159" s="1"/>
  <c r="J42" i="159" s="1"/>
  <c r="J43" i="159" s="1"/>
  <c r="J44" i="159" s="1"/>
  <c r="J45" i="159" s="1"/>
  <c r="J46" i="159" s="1"/>
  <c r="J47" i="159" s="1"/>
  <c r="J48" i="159" s="1"/>
  <c r="J49" i="159" s="1"/>
  <c r="J50" i="159" s="1"/>
  <c r="J51" i="159" s="1"/>
  <c r="I16" i="159"/>
  <c r="I17" i="159" s="1"/>
  <c r="I18" i="159" s="1"/>
  <c r="I19" i="159" s="1"/>
  <c r="I20" i="159" s="1"/>
  <c r="I21" i="159" s="1"/>
  <c r="I22" i="159" s="1"/>
  <c r="I23" i="159" s="1"/>
  <c r="I24" i="159" s="1"/>
  <c r="I25" i="159" s="1"/>
  <c r="I26" i="159" s="1"/>
  <c r="I27" i="159" s="1"/>
  <c r="I28" i="159" s="1"/>
  <c r="I29" i="159" s="1"/>
  <c r="I30" i="159" s="1"/>
  <c r="I31" i="159" s="1"/>
  <c r="I32" i="159" s="1"/>
  <c r="I33" i="159" s="1"/>
  <c r="I34" i="159" s="1"/>
  <c r="I35" i="159" s="1"/>
  <c r="I36" i="159" s="1"/>
  <c r="I37" i="159" s="1"/>
  <c r="I38" i="159" s="1"/>
  <c r="I39" i="159" s="1"/>
  <c r="I40" i="159" s="1"/>
  <c r="I41" i="159" s="1"/>
  <c r="I42" i="159" s="1"/>
  <c r="I43" i="159" s="1"/>
  <c r="I44" i="159" s="1"/>
  <c r="I45" i="159" s="1"/>
  <c r="I46" i="159" s="1"/>
  <c r="I47" i="159" s="1"/>
  <c r="I48" i="159" s="1"/>
  <c r="I49" i="159" s="1"/>
  <c r="I50" i="159" s="1"/>
  <c r="I51" i="159" s="1"/>
  <c r="W8" i="71" l="1"/>
  <c r="W10" i="71"/>
  <c r="V8" i="71"/>
  <c r="V10" i="71"/>
  <c r="J59" i="1"/>
  <c r="K7" i="1"/>
  <c r="K10" i="1"/>
  <c r="J10" i="1"/>
  <c r="J12" i="1"/>
  <c r="K12" i="1"/>
  <c r="K56" i="1"/>
  <c r="I56" i="1"/>
  <c r="J56" i="1"/>
  <c r="J82" i="1"/>
  <c r="K82" i="1"/>
  <c r="I82" i="1"/>
  <c r="I45" i="1"/>
  <c r="J45" i="1"/>
  <c r="K45" i="1"/>
  <c r="I91" i="1"/>
  <c r="J91" i="1"/>
  <c r="I57" i="1"/>
  <c r="J57" i="1"/>
  <c r="K57" i="1"/>
  <c r="I87" i="1"/>
  <c r="J87" i="1"/>
  <c r="I52" i="1"/>
  <c r="J52" i="1"/>
  <c r="K52" i="1"/>
  <c r="J84" i="1"/>
  <c r="I84" i="1"/>
  <c r="K81" i="1"/>
  <c r="J81" i="1"/>
  <c r="I81" i="1"/>
  <c r="I80" i="1"/>
  <c r="J80" i="1"/>
  <c r="K80" i="1"/>
  <c r="I76" i="1"/>
  <c r="J76" i="1"/>
  <c r="K76" i="1"/>
  <c r="I42" i="1"/>
  <c r="J42" i="1"/>
  <c r="K42" i="1"/>
  <c r="J72" i="1"/>
  <c r="I72" i="1"/>
  <c r="I70" i="1"/>
  <c r="J70" i="1"/>
  <c r="J68" i="1"/>
  <c r="K68" i="1"/>
  <c r="I68" i="1"/>
  <c r="I35" i="1"/>
  <c r="J35" i="1"/>
  <c r="K35" i="1"/>
  <c r="J65" i="1"/>
  <c r="K65" i="1"/>
  <c r="I65" i="1"/>
  <c r="K63" i="1"/>
  <c r="I63" i="1"/>
  <c r="J63" i="1"/>
  <c r="J62" i="1"/>
  <c r="K62" i="1"/>
  <c r="I62" i="1"/>
  <c r="J51" i="1"/>
  <c r="K51" i="1"/>
  <c r="I51" i="1"/>
  <c r="I16" i="1"/>
  <c r="J16" i="1"/>
  <c r="K16" i="1"/>
  <c r="I13" i="1"/>
  <c r="J13" i="1"/>
  <c r="K13" i="1"/>
  <c r="I11" i="1"/>
  <c r="J11" i="1"/>
  <c r="K11" i="1"/>
  <c r="I6" i="1"/>
  <c r="J6" i="1"/>
  <c r="K6" i="1"/>
  <c r="I88" i="1"/>
  <c r="I85" i="1"/>
  <c r="J85" i="1"/>
  <c r="K85" i="1"/>
  <c r="I55" i="1"/>
  <c r="J55" i="1"/>
  <c r="K55" i="1"/>
  <c r="J43" i="1"/>
  <c r="K43" i="1"/>
  <c r="I43" i="1"/>
  <c r="J77" i="1"/>
  <c r="K77" i="1"/>
  <c r="I77" i="1"/>
  <c r="I10" i="1"/>
  <c r="I73" i="1"/>
  <c r="J73" i="1"/>
  <c r="K38" i="1"/>
  <c r="I38" i="1"/>
  <c r="J38" i="1"/>
  <c r="I34" i="1"/>
  <c r="J34" i="1"/>
  <c r="K34" i="1"/>
  <c r="K66" i="1"/>
  <c r="I66" i="1"/>
  <c r="J66" i="1"/>
  <c r="I64" i="1"/>
  <c r="J64" i="1"/>
  <c r="K64" i="1"/>
  <c r="I26" i="1"/>
  <c r="J26" i="1"/>
  <c r="K26" i="1"/>
  <c r="I30" i="1"/>
  <c r="J30" i="1"/>
  <c r="K30" i="1"/>
  <c r="K21" i="1"/>
  <c r="I21" i="1"/>
  <c r="J21" i="1"/>
  <c r="K23" i="1"/>
  <c r="I23" i="1"/>
  <c r="J23" i="1"/>
  <c r="J22" i="1"/>
  <c r="K22" i="1"/>
  <c r="I22" i="1"/>
  <c r="J15" i="1"/>
  <c r="K15" i="1"/>
  <c r="I15" i="1"/>
  <c r="K59" i="1"/>
  <c r="I59" i="1"/>
  <c r="I86" i="1"/>
  <c r="J89" i="1"/>
  <c r="K89" i="1"/>
  <c r="I89" i="1"/>
  <c r="I47" i="1"/>
  <c r="J47" i="1"/>
  <c r="I54" i="1"/>
  <c r="J54" i="1"/>
  <c r="K54" i="1"/>
  <c r="I83" i="1"/>
  <c r="J83" i="1"/>
  <c r="K83" i="1"/>
  <c r="K44" i="1"/>
  <c r="I44" i="1"/>
  <c r="J44" i="1"/>
  <c r="K78" i="1"/>
  <c r="I78" i="1"/>
  <c r="J78" i="1"/>
  <c r="I75" i="1"/>
  <c r="J75" i="1"/>
  <c r="K75" i="1"/>
  <c r="I69" i="1"/>
  <c r="J69" i="1"/>
  <c r="K69" i="1"/>
  <c r="I71" i="1"/>
  <c r="J71" i="1"/>
  <c r="K71" i="1"/>
  <c r="K39" i="1"/>
  <c r="I39" i="1"/>
  <c r="J39" i="1"/>
  <c r="J36" i="1"/>
  <c r="K36" i="1"/>
  <c r="I36" i="1"/>
  <c r="K33" i="1"/>
  <c r="I33" i="1"/>
  <c r="J33" i="1"/>
  <c r="J29" i="1"/>
  <c r="K29" i="1"/>
  <c r="I29" i="1"/>
  <c r="I28" i="1"/>
  <c r="J28" i="1"/>
  <c r="K28" i="1"/>
  <c r="I27" i="1"/>
  <c r="J27" i="1"/>
  <c r="K27" i="1"/>
  <c r="K18" i="1"/>
  <c r="I18" i="1"/>
  <c r="J18" i="1"/>
  <c r="I12" i="1"/>
  <c r="K9" i="1"/>
  <c r="I9" i="1"/>
  <c r="J9" i="1"/>
  <c r="I90" i="1"/>
  <c r="J90" i="1"/>
  <c r="I46" i="1"/>
  <c r="K46" i="1"/>
  <c r="J46" i="1"/>
  <c r="J53" i="1"/>
  <c r="K53" i="1"/>
  <c r="I53" i="1"/>
  <c r="I79" i="1"/>
  <c r="J79" i="1"/>
  <c r="K79" i="1"/>
  <c r="K74" i="1"/>
  <c r="I74" i="1"/>
  <c r="J74" i="1"/>
  <c r="J41" i="1"/>
  <c r="K41" i="1"/>
  <c r="I41" i="1"/>
  <c r="I40" i="1"/>
  <c r="J40" i="1"/>
  <c r="K40" i="1"/>
  <c r="I37" i="1"/>
  <c r="J37" i="1"/>
  <c r="K37" i="1"/>
  <c r="I67" i="1"/>
  <c r="J67" i="1"/>
  <c r="K67" i="1"/>
  <c r="I32" i="1"/>
  <c r="J32" i="1"/>
  <c r="K32" i="1"/>
  <c r="K31" i="1"/>
  <c r="I31" i="1"/>
  <c r="J31" i="1"/>
  <c r="J61" i="1"/>
  <c r="K61" i="1"/>
  <c r="I61" i="1"/>
  <c r="I19" i="1"/>
  <c r="J19" i="1"/>
  <c r="K19" i="1"/>
  <c r="I24" i="1"/>
  <c r="J24" i="1"/>
  <c r="K24" i="1"/>
  <c r="I17" i="1"/>
  <c r="J17" i="1"/>
  <c r="K17" i="1"/>
  <c r="I60" i="1"/>
  <c r="J60" i="1"/>
  <c r="K60" i="1"/>
  <c r="I14" i="1"/>
  <c r="J14" i="1"/>
  <c r="K14" i="1"/>
  <c r="I7" i="1"/>
  <c r="J7" i="1"/>
  <c r="W9" i="71"/>
  <c r="W11" i="71"/>
  <c r="V9" i="71"/>
  <c r="V11" i="71"/>
  <c r="J17" i="158" l="1"/>
  <c r="J16" i="158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J31" i="158" s="1"/>
  <c r="J32" i="158" s="1"/>
  <c r="J33" i="158" s="1"/>
  <c r="J34" i="158" s="1"/>
  <c r="J35" i="158" s="1"/>
  <c r="J36" i="158" s="1"/>
  <c r="J37" i="158" s="1"/>
  <c r="J38" i="158" s="1"/>
  <c r="J39" i="158" s="1"/>
  <c r="J40" i="158" s="1"/>
  <c r="J41" i="158" s="1"/>
  <c r="J42" i="158" s="1"/>
  <c r="J43" i="158" s="1"/>
  <c r="J44" i="158" s="1"/>
  <c r="J45" i="158" s="1"/>
  <c r="J46" i="158" s="1"/>
  <c r="J47" i="158" s="1"/>
  <c r="J48" i="158" s="1"/>
  <c r="J49" i="158" s="1"/>
  <c r="J50" i="158" s="1"/>
  <c r="J51" i="158" s="1"/>
  <c r="J52" i="158" s="1"/>
  <c r="J53" i="158" s="1"/>
  <c r="J54" i="158" s="1"/>
  <c r="J55" i="158" s="1"/>
  <c r="I16" i="158"/>
  <c r="I17" i="158" s="1"/>
  <c r="I18" i="158" s="1"/>
  <c r="I19" i="158" s="1"/>
  <c r="I20" i="158" s="1"/>
  <c r="I21" i="158" s="1"/>
  <c r="I22" i="158" s="1"/>
  <c r="I23" i="158" s="1"/>
  <c r="I24" i="158" s="1"/>
  <c r="I25" i="158" s="1"/>
  <c r="I26" i="158" s="1"/>
  <c r="I27" i="158" s="1"/>
  <c r="I28" i="158" s="1"/>
  <c r="I29" i="158" s="1"/>
  <c r="I30" i="158" s="1"/>
  <c r="I31" i="158" s="1"/>
  <c r="I32" i="158" s="1"/>
  <c r="I33" i="158" s="1"/>
  <c r="I34" i="158" s="1"/>
  <c r="I35" i="158" s="1"/>
  <c r="I36" i="158" s="1"/>
  <c r="I37" i="158" s="1"/>
  <c r="I38" i="158" s="1"/>
  <c r="I39" i="158" s="1"/>
  <c r="I40" i="158" s="1"/>
  <c r="I41" i="158" s="1"/>
  <c r="I42" i="158" s="1"/>
  <c r="I43" i="158" s="1"/>
  <c r="I44" i="158" s="1"/>
  <c r="I45" i="158" s="1"/>
  <c r="I46" i="158" s="1"/>
  <c r="I47" i="158" s="1"/>
  <c r="I48" i="158" s="1"/>
  <c r="I49" i="158" s="1"/>
  <c r="I50" i="158" s="1"/>
  <c r="I51" i="158" s="1"/>
  <c r="I52" i="158" s="1"/>
  <c r="I53" i="158" s="1"/>
  <c r="I54" i="158" s="1"/>
  <c r="I55" i="158" s="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G76" i="71"/>
  <c r="H76" i="71"/>
  <c r="I76" i="71"/>
  <c r="J76" i="71"/>
  <c r="K76" i="71"/>
  <c r="L76" i="71"/>
  <c r="M76" i="71"/>
  <c r="N76" i="71"/>
  <c r="O76" i="71"/>
  <c r="P76" i="71"/>
  <c r="Q76" i="71"/>
  <c r="R76" i="71"/>
  <c r="S76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S58" i="71"/>
  <c r="G83" i="71"/>
  <c r="H83" i="71"/>
  <c r="I83" i="71"/>
  <c r="J83" i="71"/>
  <c r="K83" i="71"/>
  <c r="L83" i="71"/>
  <c r="M83" i="71"/>
  <c r="N83" i="71"/>
  <c r="O83" i="71"/>
  <c r="P83" i="71"/>
  <c r="Q83" i="71"/>
  <c r="R83" i="71"/>
  <c r="S83" i="71"/>
  <c r="G82" i="71"/>
  <c r="H82" i="71"/>
  <c r="I82" i="71"/>
  <c r="J82" i="71"/>
  <c r="K82" i="71"/>
  <c r="L82" i="71"/>
  <c r="M82" i="71"/>
  <c r="N82" i="71"/>
  <c r="O82" i="71"/>
  <c r="P82" i="71"/>
  <c r="Q82" i="71"/>
  <c r="R82" i="71"/>
  <c r="S82" i="71"/>
  <c r="L56" i="1" l="1"/>
  <c r="L82" i="1"/>
  <c r="L54" i="1"/>
  <c r="L46" i="1"/>
  <c r="L52" i="1" l="1"/>
  <c r="J6" i="156"/>
  <c r="K7" i="71"/>
  <c r="K10" i="71" s="1"/>
  <c r="G84" i="71"/>
  <c r="H84" i="71"/>
  <c r="I84" i="71"/>
  <c r="J84" i="71"/>
  <c r="K84" i="71"/>
  <c r="L84" i="71"/>
  <c r="M84" i="71"/>
  <c r="N84" i="71"/>
  <c r="O84" i="71"/>
  <c r="P84" i="71"/>
  <c r="Q84" i="71"/>
  <c r="R84" i="71"/>
  <c r="S84" i="71"/>
  <c r="S13" i="71"/>
  <c r="S12" i="71"/>
  <c r="S19" i="71"/>
  <c r="S15" i="71"/>
  <c r="S18" i="71"/>
  <c r="S16" i="71"/>
  <c r="S25" i="71"/>
  <c r="S20" i="71"/>
  <c r="S17" i="71"/>
  <c r="S22" i="71"/>
  <c r="S31" i="71"/>
  <c r="S26" i="71"/>
  <c r="S24" i="71"/>
  <c r="S23" i="71"/>
  <c r="S32" i="71"/>
  <c r="S29" i="71"/>
  <c r="S41" i="71"/>
  <c r="S36" i="71"/>
  <c r="S33" i="71"/>
  <c r="S35" i="71"/>
  <c r="S37" i="71"/>
  <c r="S28" i="71"/>
  <c r="S30" i="71"/>
  <c r="S39" i="71"/>
  <c r="S40" i="71"/>
  <c r="S38" i="71"/>
  <c r="S46" i="71"/>
  <c r="S43" i="71"/>
  <c r="S50" i="71"/>
  <c r="S42" i="71"/>
  <c r="S34" i="71"/>
  <c r="S47" i="71"/>
  <c r="S49" i="71"/>
  <c r="S45" i="71"/>
  <c r="S64" i="71"/>
  <c r="S59" i="71"/>
  <c r="S65" i="71"/>
  <c r="S53" i="71"/>
  <c r="S27" i="71"/>
  <c r="S51" i="71"/>
  <c r="S67" i="71"/>
  <c r="S54" i="71"/>
  <c r="S68" i="71"/>
  <c r="S70" i="71"/>
  <c r="S21" i="71"/>
  <c r="S56" i="71"/>
  <c r="S72" i="71"/>
  <c r="S62" i="71"/>
  <c r="S48" i="71"/>
  <c r="S73" i="71"/>
  <c r="S71" i="71"/>
  <c r="S77" i="71"/>
  <c r="S78" i="71"/>
  <c r="S52" i="71"/>
  <c r="S55" i="71"/>
  <c r="S74" i="71"/>
  <c r="S57" i="71"/>
  <c r="S79" i="71"/>
  <c r="S80" i="71"/>
  <c r="S69" i="71"/>
  <c r="S44" i="71"/>
  <c r="S61" i="71"/>
  <c r="S66" i="71"/>
  <c r="S75" i="71"/>
  <c r="S85" i="71"/>
  <c r="S90" i="71"/>
  <c r="S86" i="71"/>
  <c r="S63" i="71"/>
  <c r="S87" i="71"/>
  <c r="S88" i="71"/>
  <c r="S91" i="71"/>
  <c r="S89" i="71"/>
  <c r="S92" i="71"/>
  <c r="S93" i="71"/>
  <c r="S60" i="71"/>
  <c r="S14" i="71"/>
  <c r="S7" i="71"/>
  <c r="AA8" i="1"/>
  <c r="J7" i="156"/>
  <c r="J8" i="156" s="1"/>
  <c r="J9" i="156" s="1"/>
  <c r="J10" i="156" s="1"/>
  <c r="J11" i="156" s="1"/>
  <c r="J12" i="156" s="1"/>
  <c r="J13" i="156" s="1"/>
  <c r="J17" i="151"/>
  <c r="I8" i="156"/>
  <c r="I9" i="156" s="1"/>
  <c r="I10" i="156" s="1"/>
  <c r="I11" i="156" s="1"/>
  <c r="I12" i="156" s="1"/>
  <c r="I13" i="156" s="1"/>
  <c r="I14" i="156" s="1"/>
  <c r="I15" i="156" s="1"/>
  <c r="I16" i="156" s="1"/>
  <c r="I17" i="156" s="1"/>
  <c r="I18" i="156" s="1"/>
  <c r="I19" i="156" s="1"/>
  <c r="I20" i="156" s="1"/>
  <c r="I21" i="156" s="1"/>
  <c r="I22" i="156" s="1"/>
  <c r="I23" i="156" s="1"/>
  <c r="I24" i="156" s="1"/>
  <c r="I25" i="156" s="1"/>
  <c r="I26" i="156" s="1"/>
  <c r="I27" i="156" s="1"/>
  <c r="I28" i="156" s="1"/>
  <c r="I29" i="156" s="1"/>
  <c r="I30" i="156" s="1"/>
  <c r="I31" i="156" s="1"/>
  <c r="I32" i="156" s="1"/>
  <c r="I33" i="156" s="1"/>
  <c r="I34" i="156" s="1"/>
  <c r="I35" i="156" s="1"/>
  <c r="I36" i="156" s="1"/>
  <c r="I37" i="156" s="1"/>
  <c r="I38" i="156" s="1"/>
  <c r="I39" i="156" s="1"/>
  <c r="I40" i="156" s="1"/>
  <c r="I41" i="156" s="1"/>
  <c r="I42" i="156" s="1"/>
  <c r="I43" i="156" s="1"/>
  <c r="I44" i="156" s="1"/>
  <c r="I45" i="156" s="1"/>
  <c r="I46" i="156" s="1"/>
  <c r="I47" i="156" s="1"/>
  <c r="I48" i="156" s="1"/>
  <c r="I49" i="156" s="1"/>
  <c r="I50" i="156" s="1"/>
  <c r="I51" i="156" s="1"/>
  <c r="I52" i="156" s="1"/>
  <c r="I53" i="156" s="1"/>
  <c r="I54" i="156" s="1"/>
  <c r="I55" i="156" s="1"/>
  <c r="I56" i="156" s="1"/>
  <c r="I57" i="156" s="1"/>
  <c r="I58" i="156" s="1"/>
  <c r="I59" i="156" s="1"/>
  <c r="I60" i="156" s="1"/>
  <c r="I61" i="156" s="1"/>
  <c r="I62" i="156" s="1"/>
  <c r="I63" i="156" s="1"/>
  <c r="I64" i="156" s="1"/>
  <c r="I65" i="156" s="1"/>
  <c r="I66" i="156" s="1"/>
  <c r="I67" i="156" s="1"/>
  <c r="I68" i="156" s="1"/>
  <c r="I69" i="156" s="1"/>
  <c r="I70" i="156" s="1"/>
  <c r="I71" i="156" s="1"/>
  <c r="I72" i="156" s="1"/>
  <c r="I73" i="156" s="1"/>
  <c r="I74" i="156" s="1"/>
  <c r="I75" i="156" s="1"/>
  <c r="I76" i="156" s="1"/>
  <c r="I77" i="156" s="1"/>
  <c r="I78" i="156" s="1"/>
  <c r="I79" i="156" s="1"/>
  <c r="I80" i="156" s="1"/>
  <c r="I81" i="156" s="1"/>
  <c r="I82" i="156" s="1"/>
  <c r="I83" i="156" s="1"/>
  <c r="I84" i="156" s="1"/>
  <c r="I85" i="156" s="1"/>
  <c r="I86" i="156" s="1"/>
  <c r="I6" i="156"/>
  <c r="I7" i="156" s="1"/>
  <c r="G13" i="71"/>
  <c r="H13" i="71"/>
  <c r="I13" i="71"/>
  <c r="J13" i="71"/>
  <c r="K13" i="71"/>
  <c r="L13" i="71"/>
  <c r="N13" i="71"/>
  <c r="O13" i="71"/>
  <c r="P13" i="71"/>
  <c r="Q13" i="71"/>
  <c r="R13" i="71"/>
  <c r="G12" i="71"/>
  <c r="H12" i="71"/>
  <c r="I12" i="71"/>
  <c r="J12" i="71"/>
  <c r="K12" i="71"/>
  <c r="L12" i="71"/>
  <c r="M12" i="71"/>
  <c r="N12" i="71"/>
  <c r="O12" i="71"/>
  <c r="P12" i="71"/>
  <c r="Q12" i="71"/>
  <c r="R12" i="71"/>
  <c r="G19" i="71"/>
  <c r="H19" i="71"/>
  <c r="I19" i="71"/>
  <c r="J19" i="71"/>
  <c r="K19" i="71"/>
  <c r="L19" i="71"/>
  <c r="M19" i="71"/>
  <c r="N19" i="71"/>
  <c r="O19" i="71"/>
  <c r="P19" i="71"/>
  <c r="Q19" i="71"/>
  <c r="R19" i="71"/>
  <c r="G15" i="71"/>
  <c r="H15" i="71"/>
  <c r="I15" i="71"/>
  <c r="J15" i="71"/>
  <c r="K15" i="71"/>
  <c r="L15" i="71"/>
  <c r="M15" i="71"/>
  <c r="N15" i="71"/>
  <c r="P15" i="71"/>
  <c r="Q15" i="71"/>
  <c r="R15" i="71"/>
  <c r="G18" i="71"/>
  <c r="H18" i="71"/>
  <c r="I18" i="71"/>
  <c r="J18" i="71"/>
  <c r="K18" i="71"/>
  <c r="L18" i="71"/>
  <c r="M18" i="71"/>
  <c r="N18" i="71"/>
  <c r="O18" i="71"/>
  <c r="P18" i="71"/>
  <c r="Q18" i="71"/>
  <c r="R18" i="71"/>
  <c r="G16" i="71"/>
  <c r="H16" i="71"/>
  <c r="I16" i="71"/>
  <c r="J16" i="71"/>
  <c r="K16" i="71"/>
  <c r="L16" i="71"/>
  <c r="M16" i="71"/>
  <c r="N16" i="71"/>
  <c r="O16" i="71"/>
  <c r="P16" i="71"/>
  <c r="Q16" i="71"/>
  <c r="R16" i="71"/>
  <c r="G25" i="71"/>
  <c r="H25" i="71"/>
  <c r="I25" i="71"/>
  <c r="J25" i="71"/>
  <c r="K25" i="71"/>
  <c r="L25" i="71"/>
  <c r="M25" i="71"/>
  <c r="N25" i="71"/>
  <c r="O25" i="71"/>
  <c r="P25" i="71"/>
  <c r="Q25" i="71"/>
  <c r="R25" i="71"/>
  <c r="G20" i="71"/>
  <c r="H20" i="71"/>
  <c r="I20" i="71"/>
  <c r="J20" i="71"/>
  <c r="K20" i="71"/>
  <c r="L20" i="71"/>
  <c r="N20" i="71"/>
  <c r="O20" i="71"/>
  <c r="P20" i="71"/>
  <c r="Q20" i="71"/>
  <c r="R20" i="71"/>
  <c r="G17" i="71"/>
  <c r="H17" i="71"/>
  <c r="I17" i="71"/>
  <c r="J17" i="71"/>
  <c r="K17" i="71"/>
  <c r="L17" i="71"/>
  <c r="M17" i="71"/>
  <c r="N17" i="71"/>
  <c r="O17" i="71"/>
  <c r="P17" i="71"/>
  <c r="Q17" i="71"/>
  <c r="R17" i="71"/>
  <c r="G22" i="71"/>
  <c r="H22" i="71"/>
  <c r="I22" i="71"/>
  <c r="J22" i="71"/>
  <c r="K22" i="71"/>
  <c r="L22" i="71"/>
  <c r="M22" i="71"/>
  <c r="N22" i="71"/>
  <c r="O22" i="71"/>
  <c r="P22" i="71"/>
  <c r="Q22" i="71"/>
  <c r="R22" i="71"/>
  <c r="G31" i="71"/>
  <c r="H31" i="71"/>
  <c r="I31" i="71"/>
  <c r="J31" i="71"/>
  <c r="K31" i="71"/>
  <c r="L31" i="71"/>
  <c r="M31" i="71"/>
  <c r="N31" i="71"/>
  <c r="O31" i="71"/>
  <c r="P31" i="71"/>
  <c r="Q31" i="71"/>
  <c r="R31" i="71"/>
  <c r="G26" i="71"/>
  <c r="H26" i="71"/>
  <c r="I26" i="71"/>
  <c r="J26" i="71"/>
  <c r="K26" i="71"/>
  <c r="L26" i="71"/>
  <c r="M26" i="71"/>
  <c r="N26" i="71"/>
  <c r="O26" i="71"/>
  <c r="P26" i="71"/>
  <c r="Q26" i="71"/>
  <c r="R26" i="71"/>
  <c r="G24" i="71"/>
  <c r="H24" i="71"/>
  <c r="I24" i="71"/>
  <c r="J24" i="71"/>
  <c r="K24" i="71"/>
  <c r="L24" i="71"/>
  <c r="M24" i="71"/>
  <c r="N24" i="71"/>
  <c r="O24" i="71"/>
  <c r="P24" i="71"/>
  <c r="Q24" i="71"/>
  <c r="R24" i="71"/>
  <c r="G23" i="71"/>
  <c r="H23" i="71"/>
  <c r="I23" i="71"/>
  <c r="J23" i="71"/>
  <c r="K23" i="71"/>
  <c r="L23" i="71"/>
  <c r="M23" i="71"/>
  <c r="N23" i="71"/>
  <c r="O23" i="71"/>
  <c r="P23" i="71"/>
  <c r="Q23" i="71"/>
  <c r="R23" i="71"/>
  <c r="G32" i="71"/>
  <c r="H32" i="71"/>
  <c r="I32" i="71"/>
  <c r="J32" i="71"/>
  <c r="K32" i="71"/>
  <c r="L32" i="71"/>
  <c r="M32" i="71"/>
  <c r="N32" i="71"/>
  <c r="O32" i="71"/>
  <c r="P32" i="71"/>
  <c r="Q32" i="71"/>
  <c r="R32" i="71"/>
  <c r="G29" i="71"/>
  <c r="H29" i="71"/>
  <c r="I29" i="71"/>
  <c r="J29" i="71"/>
  <c r="K29" i="71"/>
  <c r="L29" i="71"/>
  <c r="M29" i="71"/>
  <c r="N29" i="71"/>
  <c r="O29" i="71"/>
  <c r="P29" i="71"/>
  <c r="Q29" i="71"/>
  <c r="R29" i="71"/>
  <c r="G41" i="71"/>
  <c r="H41" i="71"/>
  <c r="I41" i="71"/>
  <c r="J41" i="71"/>
  <c r="K41" i="71"/>
  <c r="L41" i="71"/>
  <c r="M41" i="71"/>
  <c r="N41" i="71"/>
  <c r="O41" i="71"/>
  <c r="P41" i="71"/>
  <c r="Q41" i="71"/>
  <c r="R41" i="71"/>
  <c r="G36" i="71"/>
  <c r="H36" i="71"/>
  <c r="I36" i="71"/>
  <c r="J36" i="71"/>
  <c r="K36" i="71"/>
  <c r="L36" i="71"/>
  <c r="M36" i="71"/>
  <c r="N36" i="71"/>
  <c r="O36" i="71"/>
  <c r="P36" i="71"/>
  <c r="Q36" i="71"/>
  <c r="R36" i="71"/>
  <c r="G33" i="71"/>
  <c r="H33" i="71"/>
  <c r="I33" i="71"/>
  <c r="J33" i="71"/>
  <c r="K33" i="71"/>
  <c r="L33" i="71"/>
  <c r="M33" i="71"/>
  <c r="N33" i="71"/>
  <c r="O33" i="71"/>
  <c r="P33" i="71"/>
  <c r="Q33" i="71"/>
  <c r="R33" i="71"/>
  <c r="G35" i="71"/>
  <c r="H35" i="71"/>
  <c r="I35" i="71"/>
  <c r="J35" i="71"/>
  <c r="K35" i="71"/>
  <c r="L35" i="71"/>
  <c r="M35" i="71"/>
  <c r="N35" i="71"/>
  <c r="O35" i="71"/>
  <c r="P35" i="71"/>
  <c r="Q35" i="71"/>
  <c r="R35" i="71"/>
  <c r="G37" i="71"/>
  <c r="H37" i="71"/>
  <c r="I37" i="71"/>
  <c r="J37" i="71"/>
  <c r="K37" i="71"/>
  <c r="L37" i="71"/>
  <c r="M37" i="71"/>
  <c r="N37" i="71"/>
  <c r="O37" i="71"/>
  <c r="P37" i="71"/>
  <c r="Q37" i="71"/>
  <c r="R37" i="71"/>
  <c r="G28" i="71"/>
  <c r="H28" i="71"/>
  <c r="I28" i="71"/>
  <c r="J28" i="71"/>
  <c r="K28" i="71"/>
  <c r="L28" i="71"/>
  <c r="M28" i="71"/>
  <c r="N28" i="71"/>
  <c r="O28" i="71"/>
  <c r="P28" i="71"/>
  <c r="Q28" i="71"/>
  <c r="R28" i="71"/>
  <c r="G30" i="71"/>
  <c r="H30" i="71"/>
  <c r="I30" i="71"/>
  <c r="J30" i="71"/>
  <c r="K30" i="71"/>
  <c r="L30" i="71"/>
  <c r="M30" i="71"/>
  <c r="N30" i="71"/>
  <c r="O30" i="71"/>
  <c r="P30" i="71"/>
  <c r="Q30" i="71"/>
  <c r="R30" i="71"/>
  <c r="G39" i="71"/>
  <c r="H39" i="71"/>
  <c r="I39" i="71"/>
  <c r="J39" i="71"/>
  <c r="K39" i="71"/>
  <c r="L39" i="71"/>
  <c r="M39" i="71"/>
  <c r="N39" i="71"/>
  <c r="O39" i="71"/>
  <c r="P39" i="71"/>
  <c r="Q39" i="71"/>
  <c r="R39" i="71"/>
  <c r="G40" i="71"/>
  <c r="H40" i="71"/>
  <c r="I40" i="71"/>
  <c r="J40" i="71"/>
  <c r="K40" i="71"/>
  <c r="L40" i="71"/>
  <c r="N40" i="71"/>
  <c r="O40" i="71"/>
  <c r="P40" i="71"/>
  <c r="Q40" i="71"/>
  <c r="R40" i="71"/>
  <c r="G38" i="71"/>
  <c r="H38" i="71"/>
  <c r="I38" i="71"/>
  <c r="J38" i="71"/>
  <c r="K38" i="71"/>
  <c r="L38" i="71"/>
  <c r="M38" i="71"/>
  <c r="N38" i="71"/>
  <c r="O38" i="71"/>
  <c r="P38" i="71"/>
  <c r="Q38" i="71"/>
  <c r="R38" i="71"/>
  <c r="G46" i="71"/>
  <c r="H46" i="71"/>
  <c r="I46" i="71"/>
  <c r="J46" i="71"/>
  <c r="K46" i="71"/>
  <c r="L46" i="71"/>
  <c r="M46" i="71"/>
  <c r="N46" i="71"/>
  <c r="O46" i="71"/>
  <c r="P46" i="71"/>
  <c r="Q46" i="71"/>
  <c r="R46" i="71"/>
  <c r="G43" i="71"/>
  <c r="H43" i="71"/>
  <c r="I43" i="71"/>
  <c r="J43" i="71"/>
  <c r="K43" i="71"/>
  <c r="L43" i="71"/>
  <c r="M43" i="71"/>
  <c r="N43" i="71"/>
  <c r="O43" i="71"/>
  <c r="P43" i="71"/>
  <c r="Q43" i="71"/>
  <c r="R43" i="71"/>
  <c r="G50" i="71"/>
  <c r="H50" i="71"/>
  <c r="I50" i="71"/>
  <c r="J50" i="71"/>
  <c r="K50" i="71"/>
  <c r="L50" i="71"/>
  <c r="M50" i="71"/>
  <c r="N50" i="71"/>
  <c r="O50" i="71"/>
  <c r="P50" i="71"/>
  <c r="Q50" i="71"/>
  <c r="R50" i="71"/>
  <c r="G42" i="71"/>
  <c r="H42" i="71"/>
  <c r="I42" i="71"/>
  <c r="J42" i="71"/>
  <c r="K42" i="71"/>
  <c r="L42" i="71"/>
  <c r="M42" i="71"/>
  <c r="N42" i="71"/>
  <c r="O42" i="71"/>
  <c r="P42" i="71"/>
  <c r="Q42" i="71"/>
  <c r="R42" i="71"/>
  <c r="G34" i="71"/>
  <c r="H34" i="71"/>
  <c r="I34" i="71"/>
  <c r="J34" i="71"/>
  <c r="K34" i="71"/>
  <c r="L34" i="71"/>
  <c r="M34" i="71"/>
  <c r="N34" i="71"/>
  <c r="O34" i="71"/>
  <c r="P34" i="71"/>
  <c r="Q34" i="71"/>
  <c r="R34" i="71"/>
  <c r="G47" i="71"/>
  <c r="H47" i="71"/>
  <c r="I47" i="71"/>
  <c r="J47" i="71"/>
  <c r="K47" i="71"/>
  <c r="L47" i="71"/>
  <c r="M47" i="71"/>
  <c r="N47" i="71"/>
  <c r="O47" i="71"/>
  <c r="P47" i="71"/>
  <c r="Q47" i="71"/>
  <c r="R47" i="71"/>
  <c r="G49" i="71"/>
  <c r="H49" i="71"/>
  <c r="I49" i="71"/>
  <c r="J49" i="71"/>
  <c r="K49" i="71"/>
  <c r="L49" i="71"/>
  <c r="M49" i="71"/>
  <c r="N49" i="71"/>
  <c r="O49" i="71"/>
  <c r="P49" i="71"/>
  <c r="Q49" i="71"/>
  <c r="R49" i="71"/>
  <c r="G45" i="71"/>
  <c r="H45" i="71"/>
  <c r="I45" i="71"/>
  <c r="J45" i="71"/>
  <c r="K45" i="71"/>
  <c r="L45" i="71"/>
  <c r="M45" i="71"/>
  <c r="N45" i="71"/>
  <c r="O45" i="71"/>
  <c r="P45" i="71"/>
  <c r="Q45" i="71"/>
  <c r="R45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G27" i="71"/>
  <c r="H27" i="71"/>
  <c r="I27" i="71"/>
  <c r="J27" i="71"/>
  <c r="K27" i="71"/>
  <c r="L27" i="71"/>
  <c r="M27" i="71"/>
  <c r="N27" i="71"/>
  <c r="O27" i="71"/>
  <c r="P27" i="71"/>
  <c r="Q27" i="71"/>
  <c r="R27" i="71"/>
  <c r="G51" i="71"/>
  <c r="H51" i="71"/>
  <c r="I51" i="71"/>
  <c r="J51" i="71"/>
  <c r="K51" i="71"/>
  <c r="L51" i="71"/>
  <c r="M51" i="71"/>
  <c r="N51" i="71"/>
  <c r="O51" i="71"/>
  <c r="P51" i="71"/>
  <c r="Q51" i="71"/>
  <c r="R51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G67" i="71"/>
  <c r="H67" i="71"/>
  <c r="I67" i="71"/>
  <c r="J67" i="71"/>
  <c r="K67" i="71"/>
  <c r="L67" i="71"/>
  <c r="M67" i="71"/>
  <c r="N67" i="71"/>
  <c r="O67" i="71"/>
  <c r="P67" i="71"/>
  <c r="Q67" i="71"/>
  <c r="R67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G70" i="71"/>
  <c r="H70" i="71"/>
  <c r="I70" i="71"/>
  <c r="J70" i="71"/>
  <c r="K70" i="71"/>
  <c r="L70" i="71"/>
  <c r="M70" i="71"/>
  <c r="N70" i="71"/>
  <c r="O70" i="71"/>
  <c r="P70" i="71"/>
  <c r="Q70" i="71"/>
  <c r="R70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G48" i="71"/>
  <c r="H48" i="71"/>
  <c r="I48" i="71"/>
  <c r="J48" i="71"/>
  <c r="K48" i="71"/>
  <c r="L48" i="71"/>
  <c r="M48" i="71"/>
  <c r="N48" i="71"/>
  <c r="O48" i="71"/>
  <c r="P48" i="71"/>
  <c r="Q48" i="71"/>
  <c r="R48" i="71"/>
  <c r="G21" i="71"/>
  <c r="H21" i="71"/>
  <c r="I21" i="71"/>
  <c r="J21" i="71"/>
  <c r="K21" i="71"/>
  <c r="L21" i="71"/>
  <c r="M21" i="71"/>
  <c r="N21" i="71"/>
  <c r="O21" i="71"/>
  <c r="P21" i="71"/>
  <c r="Q21" i="71"/>
  <c r="R21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G77" i="71"/>
  <c r="H77" i="71"/>
  <c r="I77" i="71"/>
  <c r="J77" i="71"/>
  <c r="K77" i="71"/>
  <c r="L77" i="71"/>
  <c r="M77" i="71"/>
  <c r="N77" i="71"/>
  <c r="O77" i="71"/>
  <c r="P77" i="71"/>
  <c r="Q77" i="71"/>
  <c r="R77" i="71"/>
  <c r="G78" i="71"/>
  <c r="H78" i="71"/>
  <c r="I78" i="71"/>
  <c r="J78" i="71"/>
  <c r="K78" i="71"/>
  <c r="L78" i="71"/>
  <c r="M78" i="71"/>
  <c r="N78" i="71"/>
  <c r="O78" i="71"/>
  <c r="P78" i="71"/>
  <c r="Q78" i="71"/>
  <c r="R78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G71" i="71"/>
  <c r="H71" i="71"/>
  <c r="I71" i="71"/>
  <c r="J71" i="71"/>
  <c r="K71" i="71"/>
  <c r="L71" i="71"/>
  <c r="M71" i="71"/>
  <c r="N71" i="71"/>
  <c r="O71" i="71"/>
  <c r="P71" i="71"/>
  <c r="Q71" i="71"/>
  <c r="R71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G74" i="71"/>
  <c r="H74" i="71"/>
  <c r="I74" i="71"/>
  <c r="J74" i="71"/>
  <c r="K74" i="71"/>
  <c r="L74" i="71"/>
  <c r="M74" i="71"/>
  <c r="N74" i="71"/>
  <c r="O74" i="71"/>
  <c r="P74" i="71"/>
  <c r="Q74" i="71"/>
  <c r="R74" i="71"/>
  <c r="G69" i="71"/>
  <c r="H69" i="71"/>
  <c r="I69" i="71"/>
  <c r="J69" i="71"/>
  <c r="K69" i="71"/>
  <c r="L69" i="71"/>
  <c r="M69" i="71"/>
  <c r="N69" i="71"/>
  <c r="O69" i="71"/>
  <c r="P69" i="71"/>
  <c r="Q69" i="71"/>
  <c r="R69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G79" i="71"/>
  <c r="H79" i="71"/>
  <c r="I79" i="71"/>
  <c r="J79" i="71"/>
  <c r="K79" i="71"/>
  <c r="L79" i="71"/>
  <c r="M79" i="71"/>
  <c r="N79" i="71"/>
  <c r="O79" i="71"/>
  <c r="P79" i="71"/>
  <c r="Q79" i="71"/>
  <c r="R79" i="71"/>
  <c r="G75" i="71"/>
  <c r="H75" i="71"/>
  <c r="I75" i="71"/>
  <c r="J75" i="71"/>
  <c r="K75" i="71"/>
  <c r="L75" i="71"/>
  <c r="M75" i="71"/>
  <c r="N75" i="71"/>
  <c r="O75" i="71"/>
  <c r="P75" i="71"/>
  <c r="Q75" i="71"/>
  <c r="R75" i="71"/>
  <c r="G44" i="71"/>
  <c r="H44" i="71"/>
  <c r="I44" i="71"/>
  <c r="J44" i="71"/>
  <c r="K44" i="71"/>
  <c r="L44" i="71"/>
  <c r="M44" i="71"/>
  <c r="N44" i="71"/>
  <c r="O44" i="71"/>
  <c r="P44" i="71"/>
  <c r="Q44" i="71"/>
  <c r="R44" i="71"/>
  <c r="G66" i="71"/>
  <c r="H66" i="71"/>
  <c r="I66" i="71"/>
  <c r="J66" i="71"/>
  <c r="K66" i="71"/>
  <c r="L66" i="71"/>
  <c r="M66" i="71"/>
  <c r="N66" i="71"/>
  <c r="O66" i="71"/>
  <c r="P66" i="71"/>
  <c r="Q66" i="71"/>
  <c r="R66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G90" i="71"/>
  <c r="H90" i="71"/>
  <c r="I90" i="71"/>
  <c r="J90" i="71"/>
  <c r="K90" i="71"/>
  <c r="L90" i="71"/>
  <c r="M90" i="71"/>
  <c r="N90" i="71"/>
  <c r="O90" i="71"/>
  <c r="P90" i="71"/>
  <c r="Q90" i="71"/>
  <c r="R90" i="71"/>
  <c r="G86" i="71"/>
  <c r="H86" i="71"/>
  <c r="I86" i="71"/>
  <c r="J86" i="71"/>
  <c r="K86" i="71"/>
  <c r="L86" i="71"/>
  <c r="M86" i="71"/>
  <c r="N86" i="71"/>
  <c r="O86" i="71"/>
  <c r="P86" i="71"/>
  <c r="Q86" i="71"/>
  <c r="R86" i="71"/>
  <c r="G63" i="71"/>
  <c r="H63" i="71"/>
  <c r="I63" i="71"/>
  <c r="J63" i="71"/>
  <c r="K63" i="71"/>
  <c r="L63" i="71"/>
  <c r="M63" i="71"/>
  <c r="N63" i="71"/>
  <c r="O63" i="71"/>
  <c r="P63" i="71"/>
  <c r="Q63" i="71"/>
  <c r="R63" i="71"/>
  <c r="G87" i="71"/>
  <c r="H87" i="71"/>
  <c r="I87" i="71"/>
  <c r="J87" i="71"/>
  <c r="K87" i="71"/>
  <c r="L87" i="71"/>
  <c r="M87" i="71"/>
  <c r="N87" i="71"/>
  <c r="O87" i="71"/>
  <c r="P87" i="71"/>
  <c r="Q87" i="71"/>
  <c r="R87" i="71"/>
  <c r="G88" i="71"/>
  <c r="H88" i="71"/>
  <c r="I88" i="71"/>
  <c r="J88" i="71"/>
  <c r="K88" i="71"/>
  <c r="L88" i="71"/>
  <c r="M88" i="71"/>
  <c r="N88" i="71"/>
  <c r="O88" i="71"/>
  <c r="P88" i="71"/>
  <c r="Q88" i="71"/>
  <c r="R88" i="71"/>
  <c r="G91" i="71"/>
  <c r="H91" i="71"/>
  <c r="I91" i="71"/>
  <c r="J91" i="71"/>
  <c r="K91" i="71"/>
  <c r="L91" i="71"/>
  <c r="M91" i="71"/>
  <c r="N91" i="71"/>
  <c r="O91" i="71"/>
  <c r="P91" i="71"/>
  <c r="Q91" i="71"/>
  <c r="R91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G89" i="71"/>
  <c r="H89" i="71"/>
  <c r="I89" i="71"/>
  <c r="J89" i="71"/>
  <c r="K89" i="71"/>
  <c r="L89" i="71"/>
  <c r="M89" i="71"/>
  <c r="N89" i="71"/>
  <c r="O89" i="71"/>
  <c r="P89" i="71"/>
  <c r="Q89" i="71"/>
  <c r="R89" i="71"/>
  <c r="G92" i="71"/>
  <c r="H92" i="71"/>
  <c r="I92" i="71"/>
  <c r="J92" i="71"/>
  <c r="K92" i="71"/>
  <c r="L92" i="71"/>
  <c r="M92" i="71"/>
  <c r="N92" i="71"/>
  <c r="O92" i="71"/>
  <c r="P92" i="71"/>
  <c r="Q92" i="71"/>
  <c r="R92" i="71"/>
  <c r="G93" i="71"/>
  <c r="H93" i="71"/>
  <c r="I93" i="71"/>
  <c r="J93" i="71"/>
  <c r="K93" i="71"/>
  <c r="L93" i="71"/>
  <c r="M93" i="71"/>
  <c r="N93" i="71"/>
  <c r="O93" i="71"/>
  <c r="P93" i="71"/>
  <c r="Q93" i="71"/>
  <c r="R93" i="71"/>
  <c r="R14" i="71"/>
  <c r="R7" i="71"/>
  <c r="Z8" i="1"/>
  <c r="W8" i="1"/>
  <c r="J26" i="151"/>
  <c r="J54" i="151"/>
  <c r="J7" i="151"/>
  <c r="J8" i="151" s="1"/>
  <c r="J9" i="151" s="1"/>
  <c r="J10" i="151" s="1"/>
  <c r="J11" i="151" s="1"/>
  <c r="J12" i="151" s="1"/>
  <c r="J13" i="151" s="1"/>
  <c r="J14" i="151" s="1"/>
  <c r="J15" i="151" s="1"/>
  <c r="J16" i="151" s="1"/>
  <c r="J18" i="151" s="1"/>
  <c r="J19" i="151" s="1"/>
  <c r="J20" i="151" s="1"/>
  <c r="J21" i="151" s="1"/>
  <c r="J22" i="151" s="1"/>
  <c r="J23" i="151" s="1"/>
  <c r="J24" i="151" s="1"/>
  <c r="J25" i="151" s="1"/>
  <c r="J27" i="151" s="1"/>
  <c r="J28" i="151" s="1"/>
  <c r="J29" i="151" s="1"/>
  <c r="J30" i="151" s="1"/>
  <c r="J31" i="151" s="1"/>
  <c r="J32" i="151" s="1"/>
  <c r="J33" i="151" s="1"/>
  <c r="J34" i="151" s="1"/>
  <c r="J35" i="151" s="1"/>
  <c r="J36" i="151" s="1"/>
  <c r="J37" i="151" s="1"/>
  <c r="J38" i="151" s="1"/>
  <c r="J39" i="151" s="1"/>
  <c r="J40" i="151" s="1"/>
  <c r="J41" i="151" s="1"/>
  <c r="J42" i="151" s="1"/>
  <c r="J43" i="151" s="1"/>
  <c r="J44" i="151" s="1"/>
  <c r="J45" i="151" s="1"/>
  <c r="J46" i="151" s="1"/>
  <c r="J47" i="151" s="1"/>
  <c r="J48" i="151" s="1"/>
  <c r="J49" i="151" s="1"/>
  <c r="J50" i="151" s="1"/>
  <c r="J51" i="151" s="1"/>
  <c r="J52" i="151" s="1"/>
  <c r="J53" i="151" s="1"/>
  <c r="J6" i="151"/>
  <c r="I6" i="151"/>
  <c r="I7" i="151" s="1"/>
  <c r="I8" i="151" s="1"/>
  <c r="I9" i="151" s="1"/>
  <c r="I10" i="151" s="1"/>
  <c r="I11" i="151" s="1"/>
  <c r="I12" i="151" s="1"/>
  <c r="I13" i="151" s="1"/>
  <c r="I14" i="151" s="1"/>
  <c r="I15" i="151" s="1"/>
  <c r="I16" i="151" s="1"/>
  <c r="I17" i="151" s="1"/>
  <c r="I18" i="151" s="1"/>
  <c r="I19" i="151" s="1"/>
  <c r="I20" i="151" s="1"/>
  <c r="I21" i="151" s="1"/>
  <c r="I22" i="151" s="1"/>
  <c r="I23" i="151" s="1"/>
  <c r="I24" i="151" s="1"/>
  <c r="I25" i="151" s="1"/>
  <c r="I26" i="151" s="1"/>
  <c r="I27" i="151" s="1"/>
  <c r="I28" i="151" s="1"/>
  <c r="I29" i="151" s="1"/>
  <c r="I30" i="151" s="1"/>
  <c r="I31" i="151" s="1"/>
  <c r="I32" i="151" s="1"/>
  <c r="I33" i="151" s="1"/>
  <c r="I34" i="151" s="1"/>
  <c r="I35" i="151" s="1"/>
  <c r="I36" i="151" s="1"/>
  <c r="I37" i="151" s="1"/>
  <c r="I38" i="151" s="1"/>
  <c r="I39" i="151" s="1"/>
  <c r="I40" i="151" s="1"/>
  <c r="I41" i="151" s="1"/>
  <c r="I42" i="151" s="1"/>
  <c r="I43" i="151" s="1"/>
  <c r="I44" i="151" s="1"/>
  <c r="I45" i="151" s="1"/>
  <c r="I46" i="151" s="1"/>
  <c r="I47" i="151" s="1"/>
  <c r="I48" i="151" s="1"/>
  <c r="I49" i="151" s="1"/>
  <c r="I50" i="151" s="1"/>
  <c r="I51" i="151" s="1"/>
  <c r="I52" i="151" s="1"/>
  <c r="J71" i="149"/>
  <c r="J18" i="149"/>
  <c r="J69" i="150"/>
  <c r="J68" i="150"/>
  <c r="J67" i="150"/>
  <c r="J66" i="150"/>
  <c r="J65" i="150"/>
  <c r="I66" i="150"/>
  <c r="I67" i="150" s="1"/>
  <c r="I68" i="150" s="1"/>
  <c r="I69" i="150" s="1"/>
  <c r="S11" i="71" l="1"/>
  <c r="S10" i="71"/>
  <c r="R8" i="71"/>
  <c r="R10" i="71"/>
  <c r="R9" i="71"/>
  <c r="R11" i="71"/>
  <c r="L10" i="1"/>
  <c r="J14" i="156"/>
  <c r="J15" i="156" s="1"/>
  <c r="J16" i="156" s="1"/>
  <c r="J17" i="156" s="1"/>
  <c r="J18" i="156" s="1"/>
  <c r="J19" i="156" s="1"/>
  <c r="J20" i="156" s="1"/>
  <c r="J21" i="156" s="1"/>
  <c r="J22" i="156" s="1"/>
  <c r="J23" i="156" s="1"/>
  <c r="J24" i="156" s="1"/>
  <c r="S8" i="71"/>
  <c r="S9" i="71"/>
  <c r="L85" i="1"/>
  <c r="Q14" i="71"/>
  <c r="P14" i="71"/>
  <c r="Q7" i="71"/>
  <c r="Q10" i="71" s="1"/>
  <c r="P7" i="71"/>
  <c r="O8" i="71"/>
  <c r="Y8" i="1"/>
  <c r="X8" i="1"/>
  <c r="P9" i="71" l="1"/>
  <c r="P10" i="71"/>
  <c r="L57" i="1"/>
  <c r="J25" i="156"/>
  <c r="J26" i="156" s="1"/>
  <c r="J27" i="156" s="1"/>
  <c r="J28" i="156" s="1"/>
  <c r="J29" i="156" s="1"/>
  <c r="J30" i="156" s="1"/>
  <c r="J31" i="156" s="1"/>
  <c r="J32" i="156" s="1"/>
  <c r="J33" i="156" s="1"/>
  <c r="J34" i="156" s="1"/>
  <c r="J35" i="156" s="1"/>
  <c r="J36" i="156" s="1"/>
  <c r="J37" i="156" s="1"/>
  <c r="J38" i="156" s="1"/>
  <c r="J39" i="156" s="1"/>
  <c r="J40" i="156" s="1"/>
  <c r="J41" i="156" s="1"/>
  <c r="J42" i="156" s="1"/>
  <c r="J43" i="156" s="1"/>
  <c r="J44" i="156" s="1"/>
  <c r="J45" i="156" s="1"/>
  <c r="J46" i="156" s="1"/>
  <c r="J47" i="156" s="1"/>
  <c r="J48" i="156" s="1"/>
  <c r="J49" i="156" s="1"/>
  <c r="J50" i="156" s="1"/>
  <c r="J51" i="156" s="1"/>
  <c r="J52" i="156" s="1"/>
  <c r="J53" i="156" s="1"/>
  <c r="J54" i="156" s="1"/>
  <c r="J55" i="156" s="1"/>
  <c r="J56" i="156" s="1"/>
  <c r="J57" i="156" s="1"/>
  <c r="J58" i="156" s="1"/>
  <c r="J59" i="156" s="1"/>
  <c r="J60" i="156" s="1"/>
  <c r="J61" i="156" s="1"/>
  <c r="J62" i="156" s="1"/>
  <c r="J63" i="156" s="1"/>
  <c r="J64" i="156" s="1"/>
  <c r="J65" i="156" s="1"/>
  <c r="J66" i="156" s="1"/>
  <c r="J67" i="156" s="1"/>
  <c r="J68" i="156" s="1"/>
  <c r="J69" i="156" s="1"/>
  <c r="J70" i="156" s="1"/>
  <c r="J71" i="156" s="1"/>
  <c r="J72" i="156" s="1"/>
  <c r="J73" i="156" s="1"/>
  <c r="J74" i="156" s="1"/>
  <c r="J75" i="156" s="1"/>
  <c r="J76" i="156" s="1"/>
  <c r="J77" i="156" s="1"/>
  <c r="J78" i="156" s="1"/>
  <c r="J79" i="156" s="1"/>
  <c r="J80" i="156" s="1"/>
  <c r="J81" i="156" s="1"/>
  <c r="J82" i="156" s="1"/>
  <c r="J83" i="156" s="1"/>
  <c r="J84" i="156" s="1"/>
  <c r="J85" i="156" s="1"/>
  <c r="J86" i="156" s="1"/>
  <c r="L53" i="1"/>
  <c r="L38" i="1"/>
  <c r="O9" i="71"/>
  <c r="O11" i="71"/>
  <c r="P8" i="71"/>
  <c r="P11" i="71"/>
  <c r="F18" i="150"/>
  <c r="J16" i="150"/>
  <c r="J17" i="150" s="1"/>
  <c r="J18" i="150" s="1"/>
  <c r="J19" i="150" s="1"/>
  <c r="J20" i="150" s="1"/>
  <c r="J21" i="150" s="1"/>
  <c r="J22" i="150" s="1"/>
  <c r="J23" i="150" s="1"/>
  <c r="J24" i="150" s="1"/>
  <c r="J25" i="150" s="1"/>
  <c r="J26" i="150" s="1"/>
  <c r="J27" i="150" s="1"/>
  <c r="J28" i="150" s="1"/>
  <c r="J29" i="150" s="1"/>
  <c r="J30" i="150" s="1"/>
  <c r="J31" i="150" s="1"/>
  <c r="J32" i="150" s="1"/>
  <c r="J33" i="150" s="1"/>
  <c r="J34" i="150" s="1"/>
  <c r="J35" i="150" s="1"/>
  <c r="J36" i="150" s="1"/>
  <c r="J37" i="150" s="1"/>
  <c r="J38" i="150" s="1"/>
  <c r="J39" i="150" s="1"/>
  <c r="J40" i="150" s="1"/>
  <c r="J41" i="150" s="1"/>
  <c r="J42" i="150" s="1"/>
  <c r="J43" i="150" s="1"/>
  <c r="J44" i="150" s="1"/>
  <c r="J45" i="150" s="1"/>
  <c r="J46" i="150" s="1"/>
  <c r="J47" i="150" s="1"/>
  <c r="J48" i="150" s="1"/>
  <c r="J49" i="150" s="1"/>
  <c r="J50" i="150" s="1"/>
  <c r="J51" i="150" s="1"/>
  <c r="J52" i="150" s="1"/>
  <c r="J53" i="150" s="1"/>
  <c r="J54" i="150" s="1"/>
  <c r="J55" i="150" s="1"/>
  <c r="J56" i="150" s="1"/>
  <c r="J57" i="150" s="1"/>
  <c r="J58" i="150" s="1"/>
  <c r="J59" i="150" s="1"/>
  <c r="J60" i="150" s="1"/>
  <c r="J61" i="150" s="1"/>
  <c r="J62" i="150" s="1"/>
  <c r="J63" i="150" s="1"/>
  <c r="J64" i="150" s="1"/>
  <c r="I16" i="150"/>
  <c r="I17" i="150" s="1"/>
  <c r="I18" i="150" s="1"/>
  <c r="I19" i="150" s="1"/>
  <c r="I20" i="150" s="1"/>
  <c r="I21" i="150" s="1"/>
  <c r="I22" i="150" s="1"/>
  <c r="I23" i="150" s="1"/>
  <c r="I24" i="150" s="1"/>
  <c r="I25" i="150" s="1"/>
  <c r="I26" i="150" s="1"/>
  <c r="I27" i="150" s="1"/>
  <c r="I28" i="150" s="1"/>
  <c r="I29" i="150" s="1"/>
  <c r="I30" i="150" s="1"/>
  <c r="I31" i="150" s="1"/>
  <c r="I32" i="150" s="1"/>
  <c r="I33" i="150" s="1"/>
  <c r="I34" i="150" s="1"/>
  <c r="I35" i="150" s="1"/>
  <c r="I36" i="150" s="1"/>
  <c r="I37" i="150" s="1"/>
  <c r="I38" i="150" s="1"/>
  <c r="I39" i="150" s="1"/>
  <c r="I40" i="150" s="1"/>
  <c r="I41" i="150" s="1"/>
  <c r="I42" i="150" s="1"/>
  <c r="I43" i="150" s="1"/>
  <c r="I44" i="150" s="1"/>
  <c r="I45" i="150" s="1"/>
  <c r="I46" i="150" s="1"/>
  <c r="I47" i="150" s="1"/>
  <c r="I48" i="150" s="1"/>
  <c r="I49" i="150" s="1"/>
  <c r="I50" i="150" s="1"/>
  <c r="I51" i="150" s="1"/>
  <c r="I52" i="150" s="1"/>
  <c r="I53" i="150" s="1"/>
  <c r="I54" i="150" s="1"/>
  <c r="I55" i="150" s="1"/>
  <c r="I56" i="150" s="1"/>
  <c r="I57" i="150" s="1"/>
  <c r="I58" i="150" s="1"/>
  <c r="I59" i="150" s="1"/>
  <c r="I60" i="150" s="1"/>
  <c r="I61" i="150" s="1"/>
  <c r="I62" i="150" s="1"/>
  <c r="I63" i="150" s="1"/>
  <c r="I64" i="150" s="1"/>
  <c r="I65" i="150" s="1"/>
  <c r="J68" i="149"/>
  <c r="J69" i="149" s="1"/>
  <c r="J70" i="149" s="1"/>
  <c r="I68" i="149"/>
  <c r="I69" i="149" s="1"/>
  <c r="I70" i="149" s="1"/>
  <c r="I71" i="149" s="1"/>
  <c r="J47" i="149"/>
  <c r="J48" i="149" s="1"/>
  <c r="J49" i="149" s="1"/>
  <c r="J50" i="149" s="1"/>
  <c r="J51" i="149" s="1"/>
  <c r="J52" i="149" s="1"/>
  <c r="J53" i="149" s="1"/>
  <c r="J54" i="149" s="1"/>
  <c r="J55" i="149" s="1"/>
  <c r="J56" i="149" s="1"/>
  <c r="J57" i="149" s="1"/>
  <c r="J58" i="149" s="1"/>
  <c r="J59" i="149" s="1"/>
  <c r="J60" i="149" s="1"/>
  <c r="J61" i="149" s="1"/>
  <c r="J62" i="149" s="1"/>
  <c r="J63" i="149" s="1"/>
  <c r="J64" i="149" s="1"/>
  <c r="J65" i="149" s="1"/>
  <c r="J66" i="149" s="1"/>
  <c r="J67" i="149" s="1"/>
  <c r="I47" i="149"/>
  <c r="I48" i="149" s="1"/>
  <c r="I49" i="149" s="1"/>
  <c r="I50" i="149" s="1"/>
  <c r="I51" i="149" s="1"/>
  <c r="I52" i="149" s="1"/>
  <c r="I53" i="149" s="1"/>
  <c r="I54" i="149" s="1"/>
  <c r="I55" i="149" s="1"/>
  <c r="I56" i="149" s="1"/>
  <c r="I57" i="149" s="1"/>
  <c r="I58" i="149" s="1"/>
  <c r="I59" i="149" s="1"/>
  <c r="I60" i="149" s="1"/>
  <c r="I61" i="149" s="1"/>
  <c r="I62" i="149" s="1"/>
  <c r="I63" i="149" s="1"/>
  <c r="I64" i="149" s="1"/>
  <c r="I65" i="149" s="1"/>
  <c r="I66" i="149" s="1"/>
  <c r="I67" i="149" s="1"/>
  <c r="F35" i="149"/>
  <c r="F36" i="149" s="1"/>
  <c r="F49" i="149"/>
  <c r="F50" i="149" s="1"/>
  <c r="F51" i="149" s="1"/>
  <c r="F52" i="149" s="1"/>
  <c r="F53" i="149" s="1"/>
  <c r="F54" i="149" s="1"/>
  <c r="F55" i="149" s="1"/>
  <c r="F56" i="149" s="1"/>
  <c r="F57" i="149" s="1"/>
  <c r="F58" i="149" s="1"/>
  <c r="F59" i="149" s="1"/>
  <c r="F60" i="149" s="1"/>
  <c r="F61" i="149" s="1"/>
  <c r="F62" i="149" s="1"/>
  <c r="F63" i="149" s="1"/>
  <c r="F64" i="149" s="1"/>
  <c r="F65" i="149" s="1"/>
  <c r="F66" i="149" s="1"/>
  <c r="F67" i="149" s="1"/>
  <c r="F68" i="149" s="1"/>
  <c r="F38" i="149"/>
  <c r="F39" i="149" s="1"/>
  <c r="F40" i="149" s="1"/>
  <c r="F41" i="149" s="1"/>
  <c r="F42" i="149" s="1"/>
  <c r="F43" i="149" s="1"/>
  <c r="F44" i="149" s="1"/>
  <c r="F45" i="149" s="1"/>
  <c r="F46" i="149" s="1"/>
  <c r="F47" i="149" s="1"/>
  <c r="F48" i="149" s="1"/>
  <c r="F18" i="149"/>
  <c r="F19" i="149" s="1"/>
  <c r="F20" i="149" s="1"/>
  <c r="F21" i="149" s="1"/>
  <c r="F22" i="149" s="1"/>
  <c r="F23" i="149" s="1"/>
  <c r="F24" i="149" s="1"/>
  <c r="F25" i="149" s="1"/>
  <c r="F26" i="149" s="1"/>
  <c r="F27" i="149" s="1"/>
  <c r="F28" i="149" s="1"/>
  <c r="F29" i="149" s="1"/>
  <c r="F30" i="149" s="1"/>
  <c r="F31" i="149" s="1"/>
  <c r="F32" i="149" s="1"/>
  <c r="F33" i="149" s="1"/>
  <c r="F34" i="149" s="1"/>
  <c r="J16" i="149"/>
  <c r="J17" i="149" s="1"/>
  <c r="J19" i="149" s="1"/>
  <c r="J20" i="149" s="1"/>
  <c r="J21" i="149" s="1"/>
  <c r="J22" i="149" s="1"/>
  <c r="J23" i="149" s="1"/>
  <c r="J24" i="149" s="1"/>
  <c r="J25" i="149" s="1"/>
  <c r="J26" i="149" s="1"/>
  <c r="J27" i="149" s="1"/>
  <c r="J28" i="149" s="1"/>
  <c r="J29" i="149" s="1"/>
  <c r="J30" i="149" s="1"/>
  <c r="J31" i="149" s="1"/>
  <c r="J32" i="149" s="1"/>
  <c r="J33" i="149" s="1"/>
  <c r="J34" i="149" s="1"/>
  <c r="J35" i="149" s="1"/>
  <c r="J36" i="149" s="1"/>
  <c r="J37" i="149" s="1"/>
  <c r="J38" i="149" s="1"/>
  <c r="J39" i="149" s="1"/>
  <c r="J40" i="149" s="1"/>
  <c r="J41" i="149" s="1"/>
  <c r="J42" i="149" s="1"/>
  <c r="J43" i="149" s="1"/>
  <c r="J44" i="149" s="1"/>
  <c r="J45" i="149" s="1"/>
  <c r="J46" i="149" s="1"/>
  <c r="I16" i="149"/>
  <c r="I17" i="149" s="1"/>
  <c r="I18" i="149" s="1"/>
  <c r="I19" i="149" s="1"/>
  <c r="I20" i="149" s="1"/>
  <c r="I21" i="149" s="1"/>
  <c r="I22" i="149" s="1"/>
  <c r="I23" i="149" s="1"/>
  <c r="I24" i="149" s="1"/>
  <c r="I25" i="149" s="1"/>
  <c r="I26" i="149" s="1"/>
  <c r="I27" i="149" s="1"/>
  <c r="I28" i="149" s="1"/>
  <c r="I29" i="149" s="1"/>
  <c r="I30" i="149" s="1"/>
  <c r="I31" i="149" s="1"/>
  <c r="I32" i="149" s="1"/>
  <c r="I33" i="149" s="1"/>
  <c r="I34" i="149" s="1"/>
  <c r="I35" i="149" s="1"/>
  <c r="I36" i="149" s="1"/>
  <c r="I37" i="149" s="1"/>
  <c r="I38" i="149" s="1"/>
  <c r="I39" i="149" s="1"/>
  <c r="I40" i="149" s="1"/>
  <c r="I41" i="149" s="1"/>
  <c r="I42" i="149" s="1"/>
  <c r="I43" i="149" s="1"/>
  <c r="I44" i="149" s="1"/>
  <c r="I45" i="149" s="1"/>
  <c r="I46" i="149" s="1"/>
  <c r="J20" i="148"/>
  <c r="J24" i="148"/>
  <c r="J29" i="148"/>
  <c r="J32" i="148"/>
  <c r="J6" i="148"/>
  <c r="F19" i="150" l="1"/>
  <c r="N7" i="71"/>
  <c r="N14" i="71"/>
  <c r="U8" i="1"/>
  <c r="N11" i="71" l="1"/>
  <c r="N10" i="71"/>
  <c r="L44" i="1"/>
  <c r="F20" i="150"/>
  <c r="N8" i="71"/>
  <c r="L72" i="1"/>
  <c r="L39" i="1"/>
  <c r="L75" i="1"/>
  <c r="L79" i="1"/>
  <c r="L89" i="1"/>
  <c r="L47" i="1"/>
  <c r="L45" i="1"/>
  <c r="L55" i="1"/>
  <c r="L74" i="1"/>
  <c r="L81" i="1"/>
  <c r="L76" i="1"/>
  <c r="L84" i="1"/>
  <c r="N9" i="71"/>
  <c r="J7" i="148"/>
  <c r="J8" i="148" s="1"/>
  <c r="J9" i="148" s="1"/>
  <c r="J10" i="148" s="1"/>
  <c r="J11" i="148" s="1"/>
  <c r="J12" i="148" s="1"/>
  <c r="J13" i="148" s="1"/>
  <c r="J14" i="148" s="1"/>
  <c r="J15" i="148" s="1"/>
  <c r="J16" i="148" s="1"/>
  <c r="J17" i="148" s="1"/>
  <c r="J18" i="148" s="1"/>
  <c r="J19" i="148" s="1"/>
  <c r="J21" i="148" s="1"/>
  <c r="J22" i="148" s="1"/>
  <c r="J23" i="148" s="1"/>
  <c r="J25" i="148" s="1"/>
  <c r="J26" i="148" s="1"/>
  <c r="J27" i="148" s="1"/>
  <c r="J28" i="148" s="1"/>
  <c r="J30" i="148" s="1"/>
  <c r="J31" i="148" s="1"/>
  <c r="J33" i="148" s="1"/>
  <c r="J34" i="148" s="1"/>
  <c r="J35" i="148" s="1"/>
  <c r="J36" i="148" s="1"/>
  <c r="J37" i="148" s="1"/>
  <c r="J38" i="148" s="1"/>
  <c r="J39" i="148" s="1"/>
  <c r="J40" i="148" s="1"/>
  <c r="J41" i="148" s="1"/>
  <c r="J42" i="148" s="1"/>
  <c r="J43" i="148" s="1"/>
  <c r="J44" i="148" s="1"/>
  <c r="J45" i="148" s="1"/>
  <c r="J46" i="148" s="1"/>
  <c r="J47" i="148" s="1"/>
  <c r="J48" i="148" s="1"/>
  <c r="J49" i="148" s="1"/>
  <c r="J50" i="148" s="1"/>
  <c r="J51" i="148" s="1"/>
  <c r="J52" i="148" s="1"/>
  <c r="I51" i="148"/>
  <c r="I52" i="148" s="1"/>
  <c r="I45" i="148"/>
  <c r="I46" i="148" s="1"/>
  <c r="I47" i="148" s="1"/>
  <c r="I48" i="148" s="1"/>
  <c r="I49" i="148" s="1"/>
  <c r="I50" i="148" s="1"/>
  <c r="I6" i="148"/>
  <c r="I7" i="148" s="1"/>
  <c r="I8" i="148" s="1"/>
  <c r="I9" i="148" s="1"/>
  <c r="I10" i="148" s="1"/>
  <c r="I11" i="148" s="1"/>
  <c r="I12" i="148" s="1"/>
  <c r="I13" i="148" s="1"/>
  <c r="I14" i="148" s="1"/>
  <c r="I15" i="148" s="1"/>
  <c r="I16" i="148" s="1"/>
  <c r="I17" i="148" s="1"/>
  <c r="I18" i="148" s="1"/>
  <c r="I19" i="148" s="1"/>
  <c r="I20" i="148" s="1"/>
  <c r="I21" i="148" s="1"/>
  <c r="I22" i="148" s="1"/>
  <c r="I23" i="148" s="1"/>
  <c r="I24" i="148" s="1"/>
  <c r="I25" i="148" s="1"/>
  <c r="I26" i="148" s="1"/>
  <c r="I27" i="148" s="1"/>
  <c r="I28" i="148" s="1"/>
  <c r="I29" i="148" s="1"/>
  <c r="I30" i="148" s="1"/>
  <c r="I31" i="148" s="1"/>
  <c r="I32" i="148" s="1"/>
  <c r="I33" i="148" s="1"/>
  <c r="I34" i="148" s="1"/>
  <c r="I35" i="148" s="1"/>
  <c r="I36" i="148" s="1"/>
  <c r="I37" i="148" s="1"/>
  <c r="I38" i="148" s="1"/>
  <c r="I39" i="148" s="1"/>
  <c r="I40" i="148" s="1"/>
  <c r="I41" i="148" s="1"/>
  <c r="I42" i="148" s="1"/>
  <c r="I43" i="148" s="1"/>
  <c r="I44" i="148" s="1"/>
  <c r="M14" i="71"/>
  <c r="M8" i="71"/>
  <c r="F21" i="150" l="1"/>
  <c r="L9" i="71"/>
  <c r="L11" i="71"/>
  <c r="M9" i="71"/>
  <c r="M11" i="71"/>
  <c r="F22" i="150" l="1"/>
  <c r="T8" i="1"/>
  <c r="J7" i="147"/>
  <c r="J8" i="147" s="1"/>
  <c r="J9" i="147" s="1"/>
  <c r="J10" i="147" s="1"/>
  <c r="J11" i="147" s="1"/>
  <c r="J12" i="147" s="1"/>
  <c r="J13" i="147" s="1"/>
  <c r="J14" i="147" s="1"/>
  <c r="J15" i="147" s="1"/>
  <c r="J16" i="147" s="1"/>
  <c r="J17" i="147" s="1"/>
  <c r="J18" i="147" s="1"/>
  <c r="J19" i="147" s="1"/>
  <c r="J20" i="147" s="1"/>
  <c r="J21" i="147" s="1"/>
  <c r="J22" i="147" s="1"/>
  <c r="J23" i="147" s="1"/>
  <c r="J24" i="147" s="1"/>
  <c r="J25" i="147" s="1"/>
  <c r="J26" i="147" s="1"/>
  <c r="J27" i="147" s="1"/>
  <c r="J28" i="147" s="1"/>
  <c r="J29" i="147" s="1"/>
  <c r="J30" i="147" s="1"/>
  <c r="J31" i="147" s="1"/>
  <c r="J32" i="147" s="1"/>
  <c r="J33" i="147" s="1"/>
  <c r="J34" i="147" s="1"/>
  <c r="J35" i="147" s="1"/>
  <c r="J36" i="147" s="1"/>
  <c r="J37" i="147" s="1"/>
  <c r="J38" i="147" s="1"/>
  <c r="J39" i="147" s="1"/>
  <c r="J40" i="147" s="1"/>
  <c r="J41" i="147" s="1"/>
  <c r="J42" i="147" s="1"/>
  <c r="J43" i="147" s="1"/>
  <c r="J44" i="147" s="1"/>
  <c r="J45" i="147" s="1"/>
  <c r="J46" i="147" s="1"/>
  <c r="J47" i="147" s="1"/>
  <c r="J48" i="147" s="1"/>
  <c r="J49" i="147" s="1"/>
  <c r="J6" i="147"/>
  <c r="J7" i="146"/>
  <c r="J8" i="146" s="1"/>
  <c r="J9" i="146" s="1"/>
  <c r="J10" i="146" s="1"/>
  <c r="J11" i="146" s="1"/>
  <c r="J12" i="146" s="1"/>
  <c r="J13" i="146" s="1"/>
  <c r="J14" i="146" s="1"/>
  <c r="J15" i="146" s="1"/>
  <c r="J16" i="146" s="1"/>
  <c r="J17" i="146" s="1"/>
  <c r="J18" i="146" s="1"/>
  <c r="J19" i="146" s="1"/>
  <c r="J20" i="146" s="1"/>
  <c r="J21" i="146" s="1"/>
  <c r="J22" i="146" s="1"/>
  <c r="J23" i="146" s="1"/>
  <c r="J24" i="146" s="1"/>
  <c r="J25" i="146" s="1"/>
  <c r="J26" i="146" s="1"/>
  <c r="J27" i="146" s="1"/>
  <c r="J28" i="146" s="1"/>
  <c r="J29" i="146" s="1"/>
  <c r="J30" i="146" s="1"/>
  <c r="J31" i="146" s="1"/>
  <c r="J32" i="146" s="1"/>
  <c r="J33" i="146" s="1"/>
  <c r="J34" i="146" s="1"/>
  <c r="J35" i="146" s="1"/>
  <c r="J36" i="146" s="1"/>
  <c r="J37" i="146" s="1"/>
  <c r="J38" i="146" s="1"/>
  <c r="J39" i="146" s="1"/>
  <c r="J40" i="146" s="1"/>
  <c r="J41" i="146" s="1"/>
  <c r="J42" i="146" s="1"/>
  <c r="J43" i="146" s="1"/>
  <c r="J44" i="146" s="1"/>
  <c r="J6" i="146"/>
  <c r="I6" i="147"/>
  <c r="I7" i="147" s="1"/>
  <c r="I8" i="147" s="1"/>
  <c r="I9" i="147" s="1"/>
  <c r="I10" i="147" s="1"/>
  <c r="I11" i="147" s="1"/>
  <c r="I12" i="147" s="1"/>
  <c r="I13" i="147" s="1"/>
  <c r="I14" i="147" s="1"/>
  <c r="I15" i="147" s="1"/>
  <c r="I16" i="147" s="1"/>
  <c r="I17" i="147" s="1"/>
  <c r="I18" i="147" s="1"/>
  <c r="I19" i="147" s="1"/>
  <c r="I20" i="147" s="1"/>
  <c r="I21" i="147" s="1"/>
  <c r="I22" i="147" s="1"/>
  <c r="I23" i="147" s="1"/>
  <c r="I24" i="147" s="1"/>
  <c r="I25" i="147" s="1"/>
  <c r="I26" i="147" s="1"/>
  <c r="I27" i="147" s="1"/>
  <c r="I28" i="147" s="1"/>
  <c r="I29" i="147" s="1"/>
  <c r="I30" i="147" s="1"/>
  <c r="I31" i="147" s="1"/>
  <c r="I32" i="147" s="1"/>
  <c r="I33" i="147" s="1"/>
  <c r="I34" i="147" s="1"/>
  <c r="I35" i="147" s="1"/>
  <c r="I36" i="147" s="1"/>
  <c r="I37" i="147" s="1"/>
  <c r="I38" i="147" s="1"/>
  <c r="I39" i="147" s="1"/>
  <c r="I40" i="147" s="1"/>
  <c r="I41" i="147" s="1"/>
  <c r="I42" i="147" s="1"/>
  <c r="I43" i="147" s="1"/>
  <c r="I44" i="147" s="1"/>
  <c r="I45" i="147" s="1"/>
  <c r="I46" i="147" s="1"/>
  <c r="I47" i="147" s="1"/>
  <c r="I48" i="147" s="1"/>
  <c r="I49" i="147" s="1"/>
  <c r="I6" i="146"/>
  <c r="I7" i="146" s="1"/>
  <c r="I8" i="146" s="1"/>
  <c r="I9" i="146" s="1"/>
  <c r="I10" i="146" s="1"/>
  <c r="I11" i="146" s="1"/>
  <c r="I12" i="146" s="1"/>
  <c r="I13" i="146" s="1"/>
  <c r="I14" i="146" s="1"/>
  <c r="I15" i="146" s="1"/>
  <c r="I16" i="146" s="1"/>
  <c r="I17" i="146" s="1"/>
  <c r="I18" i="146" s="1"/>
  <c r="I19" i="146" s="1"/>
  <c r="I20" i="146" s="1"/>
  <c r="I21" i="146" s="1"/>
  <c r="I22" i="146" s="1"/>
  <c r="I23" i="146" s="1"/>
  <c r="I24" i="146" s="1"/>
  <c r="I25" i="146" s="1"/>
  <c r="I26" i="146" s="1"/>
  <c r="I27" i="146" s="1"/>
  <c r="I28" i="146" s="1"/>
  <c r="I29" i="146" s="1"/>
  <c r="I30" i="146" s="1"/>
  <c r="I31" i="146" s="1"/>
  <c r="I32" i="146" s="1"/>
  <c r="I33" i="146" s="1"/>
  <c r="I34" i="146" s="1"/>
  <c r="I35" i="146" s="1"/>
  <c r="I36" i="146" s="1"/>
  <c r="I37" i="146" s="1"/>
  <c r="I38" i="146" s="1"/>
  <c r="I39" i="146" s="1"/>
  <c r="I40" i="146" s="1"/>
  <c r="I41" i="146" s="1"/>
  <c r="I42" i="146" s="1"/>
  <c r="I43" i="146" s="1"/>
  <c r="I44" i="146" s="1"/>
  <c r="I47" i="145"/>
  <c r="I48" i="145" s="1"/>
  <c r="I49" i="145" s="1"/>
  <c r="I50" i="145" s="1"/>
  <c r="I51" i="145" s="1"/>
  <c r="I52" i="145" s="1"/>
  <c r="I53" i="145" s="1"/>
  <c r="I54" i="145" s="1"/>
  <c r="J16" i="145"/>
  <c r="J17" i="145" s="1"/>
  <c r="J18" i="145" s="1"/>
  <c r="J19" i="145" s="1"/>
  <c r="J20" i="145" s="1"/>
  <c r="J21" i="145" s="1"/>
  <c r="J22" i="145" s="1"/>
  <c r="J23" i="145" s="1"/>
  <c r="J24" i="145" s="1"/>
  <c r="J25" i="145" s="1"/>
  <c r="J26" i="145" s="1"/>
  <c r="J27" i="145" s="1"/>
  <c r="J28" i="145" s="1"/>
  <c r="J29" i="145" s="1"/>
  <c r="J30" i="145" s="1"/>
  <c r="J31" i="145" s="1"/>
  <c r="J32" i="145" s="1"/>
  <c r="J33" i="145" s="1"/>
  <c r="J34" i="145" s="1"/>
  <c r="J35" i="145" s="1"/>
  <c r="J36" i="145" s="1"/>
  <c r="J37" i="145" s="1"/>
  <c r="J38" i="145" s="1"/>
  <c r="J39" i="145" s="1"/>
  <c r="J40" i="145" s="1"/>
  <c r="J41" i="145" s="1"/>
  <c r="J42" i="145" s="1"/>
  <c r="J43" i="145" s="1"/>
  <c r="J44" i="145" s="1"/>
  <c r="J45" i="145" s="1"/>
  <c r="J46" i="145" s="1"/>
  <c r="J47" i="145" s="1"/>
  <c r="J48" i="145" s="1"/>
  <c r="J49" i="145" s="1"/>
  <c r="J50" i="145" s="1"/>
  <c r="J51" i="145" s="1"/>
  <c r="J52" i="145" s="1"/>
  <c r="J53" i="145" s="1"/>
  <c r="J54" i="145" s="1"/>
  <c r="I16" i="145"/>
  <c r="I17" i="145" s="1"/>
  <c r="I18" i="145" s="1"/>
  <c r="I19" i="145" s="1"/>
  <c r="I20" i="145" s="1"/>
  <c r="I21" i="145" s="1"/>
  <c r="I22" i="145" s="1"/>
  <c r="I23" i="145" s="1"/>
  <c r="I24" i="145" s="1"/>
  <c r="I25" i="145" s="1"/>
  <c r="I26" i="145" s="1"/>
  <c r="I27" i="145" s="1"/>
  <c r="I28" i="145" s="1"/>
  <c r="I29" i="145" s="1"/>
  <c r="I30" i="145" s="1"/>
  <c r="I31" i="145" s="1"/>
  <c r="I32" i="145" s="1"/>
  <c r="I33" i="145" s="1"/>
  <c r="I34" i="145" s="1"/>
  <c r="I35" i="145" s="1"/>
  <c r="I36" i="145" s="1"/>
  <c r="I37" i="145" s="1"/>
  <c r="I38" i="145" s="1"/>
  <c r="I39" i="145" s="1"/>
  <c r="I40" i="145" s="1"/>
  <c r="I41" i="145" s="1"/>
  <c r="I42" i="145" s="1"/>
  <c r="I43" i="145" s="1"/>
  <c r="I44" i="145" s="1"/>
  <c r="I45" i="145" s="1"/>
  <c r="I46" i="145" s="1"/>
  <c r="G14" i="71"/>
  <c r="H14" i="71"/>
  <c r="I14" i="71"/>
  <c r="K11" i="71"/>
  <c r="J11" i="71"/>
  <c r="I7" i="71"/>
  <c r="H7" i="71"/>
  <c r="S8" i="1"/>
  <c r="F19" i="144"/>
  <c r="F20" i="144" s="1"/>
  <c r="F21" i="144" s="1"/>
  <c r="F22" i="144" s="1"/>
  <c r="F23" i="144" s="1"/>
  <c r="F24" i="144" s="1"/>
  <c r="F25" i="144" s="1"/>
  <c r="F26" i="144" s="1"/>
  <c r="F27" i="144" s="1"/>
  <c r="F28" i="144" s="1"/>
  <c r="F29" i="144" s="1"/>
  <c r="F30" i="144" s="1"/>
  <c r="F31" i="144" s="1"/>
  <c r="F32" i="144" s="1"/>
  <c r="F33" i="144" s="1"/>
  <c r="F34" i="144" s="1"/>
  <c r="F35" i="144" s="1"/>
  <c r="F36" i="144" s="1"/>
  <c r="F37" i="144" s="1"/>
  <c r="F38" i="144" s="1"/>
  <c r="F39" i="144" s="1"/>
  <c r="F40" i="144" s="1"/>
  <c r="F41" i="144" s="1"/>
  <c r="F42" i="144" s="1"/>
  <c r="F43" i="144" s="1"/>
  <c r="F44" i="144" s="1"/>
  <c r="F45" i="144" s="1"/>
  <c r="F18" i="144"/>
  <c r="J16" i="144"/>
  <c r="J17" i="144" s="1"/>
  <c r="J18" i="144" s="1"/>
  <c r="J19" i="144" s="1"/>
  <c r="J20" i="144" s="1"/>
  <c r="J21" i="144" s="1"/>
  <c r="J22" i="144" s="1"/>
  <c r="J23" i="144" s="1"/>
  <c r="J24" i="144" s="1"/>
  <c r="J25" i="144" s="1"/>
  <c r="J26" i="144" s="1"/>
  <c r="J27" i="144" s="1"/>
  <c r="J28" i="144" s="1"/>
  <c r="J29" i="144" s="1"/>
  <c r="J30" i="144" s="1"/>
  <c r="J31" i="144" s="1"/>
  <c r="J32" i="144" s="1"/>
  <c r="J33" i="144" s="1"/>
  <c r="J34" i="144" s="1"/>
  <c r="J35" i="144" s="1"/>
  <c r="J36" i="144" s="1"/>
  <c r="J37" i="144" s="1"/>
  <c r="J38" i="144" s="1"/>
  <c r="J39" i="144" s="1"/>
  <c r="J40" i="144" s="1"/>
  <c r="J41" i="144" s="1"/>
  <c r="J42" i="144" s="1"/>
  <c r="J43" i="144" s="1"/>
  <c r="J44" i="144" s="1"/>
  <c r="I16" i="144"/>
  <c r="I17" i="144" s="1"/>
  <c r="I18" i="144" s="1"/>
  <c r="I19" i="144" s="1"/>
  <c r="I20" i="144" s="1"/>
  <c r="I21" i="144" s="1"/>
  <c r="I22" i="144" s="1"/>
  <c r="I23" i="144" s="1"/>
  <c r="I24" i="144" s="1"/>
  <c r="I25" i="144" s="1"/>
  <c r="I26" i="144" s="1"/>
  <c r="I27" i="144" s="1"/>
  <c r="I28" i="144" s="1"/>
  <c r="I29" i="144" s="1"/>
  <c r="I30" i="144" s="1"/>
  <c r="I31" i="144" s="1"/>
  <c r="I32" i="144" s="1"/>
  <c r="I33" i="144" s="1"/>
  <c r="I34" i="144" s="1"/>
  <c r="I35" i="144" s="1"/>
  <c r="I36" i="144" s="1"/>
  <c r="I37" i="144" s="1"/>
  <c r="I38" i="144" s="1"/>
  <c r="I39" i="144" s="1"/>
  <c r="I40" i="144" s="1"/>
  <c r="I41" i="144" s="1"/>
  <c r="I42" i="144" s="1"/>
  <c r="I43" i="144" s="1"/>
  <c r="I44" i="144" s="1"/>
  <c r="H11" i="71" l="1"/>
  <c r="H10" i="71"/>
  <c r="I8" i="71"/>
  <c r="I10" i="71"/>
  <c r="F23" i="150"/>
  <c r="H8" i="71"/>
  <c r="H9" i="71"/>
  <c r="I9" i="71"/>
  <c r="I11" i="71"/>
  <c r="J8" i="71"/>
  <c r="J9" i="71"/>
  <c r="K8" i="71"/>
  <c r="K9" i="71"/>
  <c r="F24" i="150" l="1"/>
  <c r="L16" i="1"/>
  <c r="R8" i="1"/>
  <c r="J6" i="143"/>
  <c r="J7" i="143" s="1"/>
  <c r="J8" i="143" s="1"/>
  <c r="J9" i="143" s="1"/>
  <c r="J10" i="143" s="1"/>
  <c r="J11" i="143" s="1"/>
  <c r="J12" i="143" s="1"/>
  <c r="J13" i="143" s="1"/>
  <c r="J14" i="143" s="1"/>
  <c r="J15" i="143" s="1"/>
  <c r="J16" i="143" s="1"/>
  <c r="J17" i="143" s="1"/>
  <c r="J18" i="143" s="1"/>
  <c r="J19" i="143" s="1"/>
  <c r="J20" i="143" s="1"/>
  <c r="J21" i="143" s="1"/>
  <c r="J22" i="143" s="1"/>
  <c r="J23" i="143" s="1"/>
  <c r="J24" i="143" s="1"/>
  <c r="J25" i="143" s="1"/>
  <c r="J26" i="143" s="1"/>
  <c r="J27" i="143" s="1"/>
  <c r="J28" i="143" s="1"/>
  <c r="J29" i="143" s="1"/>
  <c r="J30" i="143" s="1"/>
  <c r="J31" i="143" s="1"/>
  <c r="J32" i="143" s="1"/>
  <c r="J33" i="143" s="1"/>
  <c r="J34" i="143" s="1"/>
  <c r="J35" i="143" s="1"/>
  <c r="J36" i="143" s="1"/>
  <c r="J37" i="143" s="1"/>
  <c r="J38" i="143" s="1"/>
  <c r="J39" i="143" s="1"/>
  <c r="J40" i="143" s="1"/>
  <c r="J41" i="143" s="1"/>
  <c r="J42" i="143" s="1"/>
  <c r="J43" i="143" s="1"/>
  <c r="J44" i="143" s="1"/>
  <c r="J45" i="143" s="1"/>
  <c r="J46" i="143" s="1"/>
  <c r="J47" i="143" s="1"/>
  <c r="J48" i="143" s="1"/>
  <c r="J49" i="143" s="1"/>
  <c r="J50" i="143" s="1"/>
  <c r="J51" i="143" s="1"/>
  <c r="J52" i="143" s="1"/>
  <c r="J53" i="143" s="1"/>
  <c r="J54" i="143" s="1"/>
  <c r="J55" i="143" s="1"/>
  <c r="J56" i="143" s="1"/>
  <c r="J57" i="143" s="1"/>
  <c r="J58" i="143" s="1"/>
  <c r="J59" i="143" s="1"/>
  <c r="J60" i="143" s="1"/>
  <c r="J61" i="143" s="1"/>
  <c r="J62" i="143" s="1"/>
  <c r="J63" i="143" s="1"/>
  <c r="J64" i="143" s="1"/>
  <c r="J65" i="143" s="1"/>
  <c r="J66" i="143" s="1"/>
  <c r="J67" i="143" s="1"/>
  <c r="J68" i="143" s="1"/>
  <c r="J69" i="143" s="1"/>
  <c r="I6" i="143"/>
  <c r="I7" i="143" s="1"/>
  <c r="I8" i="143" s="1"/>
  <c r="I9" i="143" s="1"/>
  <c r="I10" i="143" s="1"/>
  <c r="I11" i="143" s="1"/>
  <c r="I12" i="143" s="1"/>
  <c r="I13" i="143" s="1"/>
  <c r="I14" i="143" s="1"/>
  <c r="I15" i="143" s="1"/>
  <c r="I16" i="143" s="1"/>
  <c r="I17" i="143" s="1"/>
  <c r="I18" i="143" s="1"/>
  <c r="I19" i="143" s="1"/>
  <c r="I20" i="143" s="1"/>
  <c r="I21" i="143" s="1"/>
  <c r="I22" i="143" s="1"/>
  <c r="I23" i="143" s="1"/>
  <c r="I24" i="143" s="1"/>
  <c r="I25" i="143" s="1"/>
  <c r="I26" i="143" s="1"/>
  <c r="I27" i="143" s="1"/>
  <c r="I28" i="143" s="1"/>
  <c r="I29" i="143" s="1"/>
  <c r="I30" i="143" s="1"/>
  <c r="I31" i="143" s="1"/>
  <c r="I32" i="143" s="1"/>
  <c r="I33" i="143" s="1"/>
  <c r="I34" i="143" s="1"/>
  <c r="I35" i="143" s="1"/>
  <c r="I36" i="143" s="1"/>
  <c r="I37" i="143" s="1"/>
  <c r="I38" i="143" s="1"/>
  <c r="I39" i="143" s="1"/>
  <c r="I40" i="143" s="1"/>
  <c r="I41" i="143" s="1"/>
  <c r="I42" i="143" s="1"/>
  <c r="I43" i="143" s="1"/>
  <c r="I44" i="143" s="1"/>
  <c r="I45" i="143" s="1"/>
  <c r="I46" i="143" s="1"/>
  <c r="I47" i="143" s="1"/>
  <c r="I48" i="143" s="1"/>
  <c r="I49" i="143" s="1"/>
  <c r="I50" i="143" s="1"/>
  <c r="I51" i="143" s="1"/>
  <c r="I52" i="143" s="1"/>
  <c r="I53" i="143" s="1"/>
  <c r="I54" i="143" s="1"/>
  <c r="I55" i="143" s="1"/>
  <c r="I56" i="143" s="1"/>
  <c r="I57" i="143" s="1"/>
  <c r="I58" i="143" s="1"/>
  <c r="I59" i="143" s="1"/>
  <c r="I60" i="143" s="1"/>
  <c r="I61" i="143" s="1"/>
  <c r="I62" i="143" s="1"/>
  <c r="I63" i="143" s="1"/>
  <c r="I64" i="143" s="1"/>
  <c r="I65" i="143" s="1"/>
  <c r="I66" i="143" s="1"/>
  <c r="I67" i="143" s="1"/>
  <c r="I68" i="143" s="1"/>
  <c r="I69" i="143" s="1"/>
  <c r="P8" i="1"/>
  <c r="J6" i="142"/>
  <c r="J7" i="142" s="1"/>
  <c r="J8" i="142" s="1"/>
  <c r="J9" i="142" s="1"/>
  <c r="J10" i="142" s="1"/>
  <c r="J11" i="142" s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J30" i="142" s="1"/>
  <c r="J31" i="142" s="1"/>
  <c r="J32" i="142" s="1"/>
  <c r="J33" i="142" s="1"/>
  <c r="J34" i="142" s="1"/>
  <c r="J35" i="142" s="1"/>
  <c r="J36" i="142" s="1"/>
  <c r="J37" i="142" s="1"/>
  <c r="J38" i="142" s="1"/>
  <c r="J39" i="142" s="1"/>
  <c r="J40" i="142" s="1"/>
  <c r="J41" i="142" s="1"/>
  <c r="J42" i="142" s="1"/>
  <c r="J43" i="142" s="1"/>
  <c r="J44" i="142" s="1"/>
  <c r="J45" i="142" s="1"/>
  <c r="J46" i="142" s="1"/>
  <c r="J47" i="142" s="1"/>
  <c r="J48" i="142" s="1"/>
  <c r="J49" i="142" s="1"/>
  <c r="J50" i="142" s="1"/>
  <c r="J51" i="142" s="1"/>
  <c r="J52" i="142" s="1"/>
  <c r="J53" i="142" s="1"/>
  <c r="J54" i="142" s="1"/>
  <c r="J55" i="142" s="1"/>
  <c r="J56" i="142" s="1"/>
  <c r="J57" i="142" s="1"/>
  <c r="J58" i="142" s="1"/>
  <c r="J59" i="142" s="1"/>
  <c r="J60" i="142" s="1"/>
  <c r="J61" i="142" s="1"/>
  <c r="J62" i="142" s="1"/>
  <c r="J63" i="142" s="1"/>
  <c r="J64" i="142" s="1"/>
  <c r="J65" i="142" s="1"/>
  <c r="J66" i="142" s="1"/>
  <c r="J67" i="142" s="1"/>
  <c r="J68" i="142" s="1"/>
  <c r="J69" i="142" s="1"/>
  <c r="J70" i="142" s="1"/>
  <c r="J71" i="142" s="1"/>
  <c r="I6" i="142"/>
  <c r="I7" i="142" s="1"/>
  <c r="I8" i="142" s="1"/>
  <c r="I9" i="142" s="1"/>
  <c r="I10" i="142" s="1"/>
  <c r="I11" i="142" s="1"/>
  <c r="I12" i="142" s="1"/>
  <c r="I13" i="142" s="1"/>
  <c r="I14" i="142" s="1"/>
  <c r="I15" i="142" s="1"/>
  <c r="I16" i="142" s="1"/>
  <c r="I17" i="142" s="1"/>
  <c r="I18" i="142" s="1"/>
  <c r="I19" i="142" s="1"/>
  <c r="I20" i="142" s="1"/>
  <c r="I21" i="142" s="1"/>
  <c r="I22" i="142" s="1"/>
  <c r="I23" i="142" s="1"/>
  <c r="I24" i="142" s="1"/>
  <c r="I25" i="142" s="1"/>
  <c r="I26" i="142" s="1"/>
  <c r="I27" i="142" s="1"/>
  <c r="I28" i="142" s="1"/>
  <c r="I29" i="142" s="1"/>
  <c r="I30" i="142" s="1"/>
  <c r="I31" i="142" s="1"/>
  <c r="I32" i="142" s="1"/>
  <c r="I33" i="142" s="1"/>
  <c r="I34" i="142" s="1"/>
  <c r="I35" i="142" s="1"/>
  <c r="I36" i="142" s="1"/>
  <c r="I37" i="142" s="1"/>
  <c r="I38" i="142" s="1"/>
  <c r="I39" i="142" s="1"/>
  <c r="I40" i="142" s="1"/>
  <c r="I41" i="142" s="1"/>
  <c r="I42" i="142" s="1"/>
  <c r="I43" i="142" s="1"/>
  <c r="I44" i="142" s="1"/>
  <c r="I45" i="142" s="1"/>
  <c r="I46" i="142" s="1"/>
  <c r="I47" i="142" s="1"/>
  <c r="I48" i="142" s="1"/>
  <c r="I49" i="142" s="1"/>
  <c r="I50" i="142" s="1"/>
  <c r="I51" i="142" s="1"/>
  <c r="I52" i="142" s="1"/>
  <c r="I53" i="142" s="1"/>
  <c r="I54" i="142" s="1"/>
  <c r="I55" i="142" s="1"/>
  <c r="I56" i="142" s="1"/>
  <c r="I57" i="142" s="1"/>
  <c r="I58" i="142" s="1"/>
  <c r="I59" i="142" s="1"/>
  <c r="I60" i="142" s="1"/>
  <c r="I61" i="142" s="1"/>
  <c r="I62" i="142" s="1"/>
  <c r="I63" i="142" s="1"/>
  <c r="I64" i="142" s="1"/>
  <c r="I65" i="142" s="1"/>
  <c r="I66" i="142" s="1"/>
  <c r="I67" i="142" s="1"/>
  <c r="I68" i="142" s="1"/>
  <c r="I69" i="142" s="1"/>
  <c r="I70" i="142" s="1"/>
  <c r="I71" i="142" s="1"/>
  <c r="Q8" i="1"/>
  <c r="J17" i="141"/>
  <c r="J18" i="141" s="1"/>
  <c r="J19" i="141" s="1"/>
  <c r="J20" i="141" s="1"/>
  <c r="J21" i="141" s="1"/>
  <c r="J22" i="141" s="1"/>
  <c r="J23" i="141" s="1"/>
  <c r="J24" i="141" s="1"/>
  <c r="J25" i="141" s="1"/>
  <c r="J26" i="141" s="1"/>
  <c r="J27" i="141" s="1"/>
  <c r="J28" i="141" s="1"/>
  <c r="J29" i="141" s="1"/>
  <c r="J30" i="141" s="1"/>
  <c r="J31" i="141" s="1"/>
  <c r="J32" i="141" s="1"/>
  <c r="J33" i="141" s="1"/>
  <c r="J34" i="141" s="1"/>
  <c r="J35" i="141" s="1"/>
  <c r="J36" i="141" s="1"/>
  <c r="J37" i="141" s="1"/>
  <c r="J38" i="141" s="1"/>
  <c r="J39" i="141" s="1"/>
  <c r="J40" i="141" s="1"/>
  <c r="J41" i="141" s="1"/>
  <c r="J42" i="141" s="1"/>
  <c r="J43" i="141" s="1"/>
  <c r="J44" i="141" s="1"/>
  <c r="J45" i="141" s="1"/>
  <c r="J46" i="141" s="1"/>
  <c r="J16" i="141"/>
  <c r="I16" i="14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I29" i="141" s="1"/>
  <c r="I30" i="141" s="1"/>
  <c r="I31" i="141" s="1"/>
  <c r="I32" i="141" s="1"/>
  <c r="I33" i="141" s="1"/>
  <c r="I34" i="141" s="1"/>
  <c r="I35" i="141" s="1"/>
  <c r="I36" i="141" s="1"/>
  <c r="I37" i="141" s="1"/>
  <c r="I38" i="141" s="1"/>
  <c r="I39" i="141" s="1"/>
  <c r="I40" i="141" s="1"/>
  <c r="I41" i="141" s="1"/>
  <c r="I42" i="141" s="1"/>
  <c r="I43" i="141" s="1"/>
  <c r="I44" i="141" s="1"/>
  <c r="I45" i="141" s="1"/>
  <c r="I46" i="141" s="1"/>
  <c r="F20" i="141"/>
  <c r="F21" i="141" s="1"/>
  <c r="F22" i="141" s="1"/>
  <c r="F23" i="141" s="1"/>
  <c r="F24" i="141" s="1"/>
  <c r="F25" i="141" s="1"/>
  <c r="F26" i="141" s="1"/>
  <c r="F27" i="141" s="1"/>
  <c r="F28" i="141" s="1"/>
  <c r="F29" i="141" s="1"/>
  <c r="F30" i="141" s="1"/>
  <c r="F31" i="141" s="1"/>
  <c r="F32" i="141" s="1"/>
  <c r="F33" i="141" s="1"/>
  <c r="F34" i="141" s="1"/>
  <c r="F35" i="141" s="1"/>
  <c r="F38" i="141" s="1"/>
  <c r="F19" i="141"/>
  <c r="F18" i="141"/>
  <c r="K27" i="140"/>
  <c r="J27" i="140"/>
  <c r="I27" i="140"/>
  <c r="L27" i="140" s="1"/>
  <c r="K26" i="140"/>
  <c r="J26" i="140"/>
  <c r="I26" i="140"/>
  <c r="L26" i="140" s="1"/>
  <c r="K25" i="140"/>
  <c r="J25" i="140"/>
  <c r="I25" i="140"/>
  <c r="L25" i="140" s="1"/>
  <c r="H25" i="140" s="1"/>
  <c r="G25" i="140" s="1"/>
  <c r="K24" i="140"/>
  <c r="L24" i="140" s="1"/>
  <c r="J24" i="140"/>
  <c r="I24" i="140"/>
  <c r="K23" i="140"/>
  <c r="J23" i="140"/>
  <c r="I23" i="140"/>
  <c r="L23" i="140" s="1"/>
  <c r="K22" i="140"/>
  <c r="J22" i="140"/>
  <c r="L22" i="140" s="1"/>
  <c r="I22" i="140"/>
  <c r="K21" i="140"/>
  <c r="J21" i="140"/>
  <c r="I21" i="140"/>
  <c r="L21" i="140" s="1"/>
  <c r="K20" i="140"/>
  <c r="L20" i="140" s="1"/>
  <c r="J20" i="140"/>
  <c r="I20" i="140"/>
  <c r="K19" i="140"/>
  <c r="J19" i="140"/>
  <c r="I19" i="140"/>
  <c r="L19" i="140" s="1"/>
  <c r="K18" i="140"/>
  <c r="J18" i="140"/>
  <c r="L18" i="140" s="1"/>
  <c r="I18" i="140"/>
  <c r="K17" i="140"/>
  <c r="J17" i="140"/>
  <c r="I17" i="140"/>
  <c r="L17" i="140" s="1"/>
  <c r="K16" i="140"/>
  <c r="L16" i="140" s="1"/>
  <c r="J16" i="140"/>
  <c r="I16" i="140"/>
  <c r="K15" i="140"/>
  <c r="J15" i="140"/>
  <c r="I15" i="140"/>
  <c r="L15" i="140" s="1"/>
  <c r="K14" i="140"/>
  <c r="J14" i="140"/>
  <c r="L14" i="140" s="1"/>
  <c r="I14" i="140"/>
  <c r="K13" i="140"/>
  <c r="J13" i="140"/>
  <c r="I13" i="140"/>
  <c r="L13" i="140" s="1"/>
  <c r="K12" i="140"/>
  <c r="L12" i="140" s="1"/>
  <c r="J12" i="140"/>
  <c r="I12" i="140"/>
  <c r="K11" i="140"/>
  <c r="J11" i="140"/>
  <c r="I11" i="140"/>
  <c r="L11" i="140" s="1"/>
  <c r="K10" i="140"/>
  <c r="J10" i="140"/>
  <c r="L10" i="140" s="1"/>
  <c r="I10" i="140"/>
  <c r="K9" i="140"/>
  <c r="J9" i="140"/>
  <c r="I9" i="140"/>
  <c r="L9" i="140" s="1"/>
  <c r="K8" i="140"/>
  <c r="L8" i="140" s="1"/>
  <c r="J8" i="140"/>
  <c r="I8" i="140"/>
  <c r="K7" i="140"/>
  <c r="J7" i="140"/>
  <c r="I7" i="140"/>
  <c r="L7" i="140" s="1"/>
  <c r="K6" i="140"/>
  <c r="J6" i="140"/>
  <c r="L6" i="140" s="1"/>
  <c r="I6" i="140"/>
  <c r="K5" i="140"/>
  <c r="J5" i="140"/>
  <c r="I5" i="140"/>
  <c r="L5" i="140" s="1"/>
  <c r="K4" i="140"/>
  <c r="L4" i="140" s="1"/>
  <c r="J4" i="140"/>
  <c r="I4" i="140"/>
  <c r="K3" i="140"/>
  <c r="J3" i="140"/>
  <c r="I3" i="140"/>
  <c r="L3" i="140" s="1"/>
  <c r="Q11" i="71"/>
  <c r="G7" i="71"/>
  <c r="N8" i="1"/>
  <c r="O8" i="1"/>
  <c r="J11" i="137"/>
  <c r="J12" i="137"/>
  <c r="J13" i="137"/>
  <c r="J14" i="137"/>
  <c r="J15" i="137"/>
  <c r="J16" i="137"/>
  <c r="J17" i="137"/>
  <c r="J18" i="137"/>
  <c r="J19" i="137"/>
  <c r="J20" i="137"/>
  <c r="J21" i="137"/>
  <c r="J22" i="137"/>
  <c r="J23" i="137"/>
  <c r="J24" i="137"/>
  <c r="J25" i="137"/>
  <c r="J26" i="137"/>
  <c r="J27" i="137"/>
  <c r="J28" i="137"/>
  <c r="J29" i="137"/>
  <c r="J30" i="137"/>
  <c r="J31" i="137"/>
  <c r="J32" i="137"/>
  <c r="J33" i="137"/>
  <c r="J34" i="137"/>
  <c r="J35" i="137"/>
  <c r="J36" i="137"/>
  <c r="J37" i="137"/>
  <c r="J38" i="137"/>
  <c r="J39" i="137"/>
  <c r="J40" i="137"/>
  <c r="J41" i="137"/>
  <c r="J42" i="137"/>
  <c r="J43" i="137"/>
  <c r="J44" i="137"/>
  <c r="J45" i="137"/>
  <c r="J46" i="137"/>
  <c r="J47" i="137"/>
  <c r="J48" i="137"/>
  <c r="J49" i="137"/>
  <c r="J50" i="137"/>
  <c r="J51" i="137"/>
  <c r="J52" i="137"/>
  <c r="J53" i="137"/>
  <c r="J54" i="137"/>
  <c r="J55" i="137"/>
  <c r="J56" i="137"/>
  <c r="J57" i="137"/>
  <c r="J58" i="137"/>
  <c r="J59" i="137"/>
  <c r="J60" i="137"/>
  <c r="J61" i="137"/>
  <c r="J62" i="137"/>
  <c r="J63" i="137"/>
  <c r="J64" i="137"/>
  <c r="J65" i="137"/>
  <c r="J66" i="137"/>
  <c r="J67" i="137"/>
  <c r="J68" i="137"/>
  <c r="J69" i="137"/>
  <c r="J70" i="137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I23" i="137"/>
  <c r="I24" i="137"/>
  <c r="I25" i="137"/>
  <c r="I26" i="137"/>
  <c r="I27" i="137"/>
  <c r="I28" i="137"/>
  <c r="I29" i="137"/>
  <c r="I30" i="137"/>
  <c r="I31" i="137"/>
  <c r="I32" i="137"/>
  <c r="I33" i="137"/>
  <c r="I34" i="137"/>
  <c r="I35" i="137"/>
  <c r="I36" i="137"/>
  <c r="I37" i="137"/>
  <c r="I38" i="137"/>
  <c r="I39" i="137"/>
  <c r="I40" i="137"/>
  <c r="I41" i="137"/>
  <c r="I42" i="137"/>
  <c r="I43" i="137"/>
  <c r="I44" i="137"/>
  <c r="I45" i="137"/>
  <c r="I46" i="137"/>
  <c r="I47" i="137"/>
  <c r="I48" i="137"/>
  <c r="I49" i="137"/>
  <c r="I50" i="137"/>
  <c r="I51" i="137"/>
  <c r="I52" i="137"/>
  <c r="I53" i="137"/>
  <c r="I54" i="137"/>
  <c r="I55" i="137"/>
  <c r="I56" i="137"/>
  <c r="I57" i="137"/>
  <c r="I58" i="137"/>
  <c r="I59" i="137"/>
  <c r="I60" i="137"/>
  <c r="I61" i="137"/>
  <c r="I62" i="137"/>
  <c r="I63" i="137"/>
  <c r="I64" i="137"/>
  <c r="I65" i="137"/>
  <c r="I66" i="137"/>
  <c r="I67" i="137"/>
  <c r="I68" i="137"/>
  <c r="I69" i="137"/>
  <c r="I70" i="137"/>
  <c r="J11" i="136"/>
  <c r="J12" i="136" s="1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23" i="136" s="1"/>
  <c r="J24" i="136" s="1"/>
  <c r="J25" i="136" s="1"/>
  <c r="J26" i="136" s="1"/>
  <c r="J27" i="136" s="1"/>
  <c r="J28" i="136" s="1"/>
  <c r="J29" i="136" s="1"/>
  <c r="J30" i="136" s="1"/>
  <c r="J31" i="136" s="1"/>
  <c r="J32" i="136" s="1"/>
  <c r="J33" i="136" s="1"/>
  <c r="J34" i="136" s="1"/>
  <c r="J35" i="136" s="1"/>
  <c r="J36" i="136" s="1"/>
  <c r="J37" i="136" s="1"/>
  <c r="J38" i="136" s="1"/>
  <c r="J39" i="136" s="1"/>
  <c r="J40" i="136" s="1"/>
  <c r="J41" i="136" s="1"/>
  <c r="J42" i="136" s="1"/>
  <c r="J43" i="136" s="1"/>
  <c r="J44" i="136" s="1"/>
  <c r="J45" i="136" s="1"/>
  <c r="J46" i="136" s="1"/>
  <c r="J47" i="136" s="1"/>
  <c r="J48" i="136" s="1"/>
  <c r="J49" i="136" s="1"/>
  <c r="J50" i="136" s="1"/>
  <c r="J51" i="136" s="1"/>
  <c r="J52" i="136" s="1"/>
  <c r="J53" i="136" s="1"/>
  <c r="J54" i="136" s="1"/>
  <c r="J55" i="136" s="1"/>
  <c r="J56" i="136" s="1"/>
  <c r="J57" i="136" s="1"/>
  <c r="J58" i="136" s="1"/>
  <c r="J59" i="136" s="1"/>
  <c r="J60" i="136" s="1"/>
  <c r="J61" i="136" s="1"/>
  <c r="J62" i="136" s="1"/>
  <c r="J63" i="136" s="1"/>
  <c r="J64" i="136" s="1"/>
  <c r="I11" i="136"/>
  <c r="I12" i="136"/>
  <c r="I13" i="136"/>
  <c r="I14" i="136"/>
  <c r="I15" i="136"/>
  <c r="I16" i="136"/>
  <c r="I17" i="136" s="1"/>
  <c r="I18" i="136" s="1"/>
  <c r="I19" i="136" s="1"/>
  <c r="I20" i="136" s="1"/>
  <c r="I21" i="136" s="1"/>
  <c r="I22" i="136" s="1"/>
  <c r="I23" i="136" s="1"/>
  <c r="I24" i="136" s="1"/>
  <c r="I25" i="136" s="1"/>
  <c r="I26" i="136" s="1"/>
  <c r="I27" i="136" s="1"/>
  <c r="I28" i="136" s="1"/>
  <c r="I29" i="136" s="1"/>
  <c r="I30" i="136" s="1"/>
  <c r="I31" i="136" s="1"/>
  <c r="I32" i="136" s="1"/>
  <c r="I33" i="136" s="1"/>
  <c r="I34" i="136" s="1"/>
  <c r="I35" i="136" s="1"/>
  <c r="I36" i="136" s="1"/>
  <c r="I37" i="136" s="1"/>
  <c r="I38" i="136" s="1"/>
  <c r="I39" i="136" s="1"/>
  <c r="I40" i="136" s="1"/>
  <c r="I41" i="136" s="1"/>
  <c r="I42" i="136" s="1"/>
  <c r="I43" i="136" s="1"/>
  <c r="I44" i="136" s="1"/>
  <c r="I45" i="136" s="1"/>
  <c r="I46" i="136" s="1"/>
  <c r="I47" i="136" s="1"/>
  <c r="I48" i="136" s="1"/>
  <c r="I49" i="136" s="1"/>
  <c r="I50" i="136" s="1"/>
  <c r="I51" i="136" s="1"/>
  <c r="I52" i="136" s="1"/>
  <c r="I53" i="136" s="1"/>
  <c r="I54" i="136" s="1"/>
  <c r="I55" i="136" s="1"/>
  <c r="I56" i="136" s="1"/>
  <c r="I57" i="136" s="1"/>
  <c r="I58" i="136" s="1"/>
  <c r="I59" i="136" s="1"/>
  <c r="I60" i="136" s="1"/>
  <c r="I61" i="136" s="1"/>
  <c r="I62" i="136" s="1"/>
  <c r="I63" i="136" s="1"/>
  <c r="I64" i="136" s="1"/>
  <c r="G11" i="71" l="1"/>
  <c r="G10" i="71"/>
  <c r="I8" i="1"/>
  <c r="J8" i="1"/>
  <c r="K8" i="1"/>
  <c r="F25" i="150"/>
  <c r="G8" i="71"/>
  <c r="F39" i="141"/>
  <c r="Q9" i="71"/>
  <c r="Q8" i="71"/>
  <c r="G9" i="71"/>
  <c r="H15" i="140"/>
  <c r="G15" i="140" s="1"/>
  <c r="H20" i="140"/>
  <c r="G20" i="140" s="1"/>
  <c r="H6" i="140"/>
  <c r="G6" i="140" s="1"/>
  <c r="H9" i="140"/>
  <c r="G9" i="140" s="1"/>
  <c r="H14" i="140"/>
  <c r="G14" i="140" s="1"/>
  <c r="H17" i="140"/>
  <c r="G17" i="140" s="1"/>
  <c r="H22" i="140"/>
  <c r="G22" i="140" s="1"/>
  <c r="H12" i="140"/>
  <c r="G12" i="140" s="1"/>
  <c r="H5" i="140"/>
  <c r="G5" i="140" s="1"/>
  <c r="H10" i="140"/>
  <c r="G10" i="140" s="1"/>
  <c r="H13" i="140"/>
  <c r="G13" i="140" s="1"/>
  <c r="H18" i="140"/>
  <c r="G18" i="140" s="1"/>
  <c r="H21" i="140"/>
  <c r="G21" i="140" s="1"/>
  <c r="H7" i="140"/>
  <c r="G7" i="140" s="1"/>
  <c r="H4" i="140"/>
  <c r="G4" i="140" s="1"/>
  <c r="H3" i="140"/>
  <c r="G3" i="140" s="1"/>
  <c r="H11" i="140"/>
  <c r="G11" i="140" s="1"/>
  <c r="H19" i="140"/>
  <c r="G19" i="140" s="1"/>
  <c r="H27" i="140"/>
  <c r="G27" i="140" s="1"/>
  <c r="H23" i="140"/>
  <c r="G23" i="140" s="1"/>
  <c r="H26" i="140"/>
  <c r="G26" i="140" s="1"/>
  <c r="H8" i="140"/>
  <c r="G8" i="140" s="1"/>
  <c r="H16" i="140"/>
  <c r="G16" i="140" s="1"/>
  <c r="H24" i="140"/>
  <c r="G24" i="140" s="1"/>
  <c r="F26" i="150" l="1"/>
  <c r="F40" i="141"/>
  <c r="L32" i="1"/>
  <c r="L27" i="1"/>
  <c r="L87" i="1"/>
  <c r="L65" i="1"/>
  <c r="L41" i="1"/>
  <c r="L40" i="1"/>
  <c r="L61" i="1"/>
  <c r="L35" i="1"/>
  <c r="L78" i="1"/>
  <c r="L67" i="1"/>
  <c r="L43" i="1"/>
  <c r="L88" i="1"/>
  <c r="L21" i="1"/>
  <c r="L71" i="1"/>
  <c r="L26" i="1"/>
  <c r="L69" i="1"/>
  <c r="L80" i="1"/>
  <c r="L37" i="1"/>
  <c r="L86" i="1"/>
  <c r="L68" i="1"/>
  <c r="L22" i="1"/>
  <c r="L23" i="1"/>
  <c r="L17" i="1"/>
  <c r="L62" i="1"/>
  <c r="L24" i="1"/>
  <c r="L83" i="1"/>
  <c r="L64" i="1"/>
  <c r="L90" i="1"/>
  <c r="L66" i="1"/>
  <c r="L77" i="1"/>
  <c r="L30" i="1"/>
  <c r="L28" i="1"/>
  <c r="L51" i="1"/>
  <c r="L31" i="1"/>
  <c r="L33" i="1"/>
  <c r="L29" i="1"/>
  <c r="L73" i="1"/>
  <c r="L36" i="1"/>
  <c r="L19" i="1"/>
  <c r="L42" i="1"/>
  <c r="L34" i="1"/>
  <c r="L63" i="1"/>
  <c r="L70" i="1"/>
  <c r="L6" i="1"/>
  <c r="L60" i="1"/>
  <c r="L13" i="1"/>
  <c r="L59" i="1"/>
  <c r="L7" i="1"/>
  <c r="L11" i="1"/>
  <c r="L8" i="1"/>
  <c r="L91" i="1"/>
  <c r="L12" i="1"/>
  <c r="L18" i="1"/>
  <c r="L15" i="1"/>
  <c r="L14" i="1"/>
  <c r="L9" i="1"/>
  <c r="H15" i="1" l="1"/>
  <c r="H41" i="1"/>
  <c r="H13" i="1"/>
  <c r="G13" i="1" s="1"/>
  <c r="H36" i="1"/>
  <c r="G36" i="1" s="1"/>
  <c r="H40" i="1"/>
  <c r="G40" i="1" s="1"/>
  <c r="H22" i="1"/>
  <c r="G22" i="1" s="1"/>
  <c r="F31" i="71" s="1"/>
  <c r="H12" i="1"/>
  <c r="G12" i="1" s="1"/>
  <c r="H33" i="1"/>
  <c r="G33" i="1" s="1"/>
  <c r="H37" i="1"/>
  <c r="G37" i="1" s="1"/>
  <c r="H24" i="1"/>
  <c r="G24" i="1" s="1"/>
  <c r="F33" i="71" s="1"/>
  <c r="H32" i="1"/>
  <c r="G32" i="1" s="1"/>
  <c r="H29" i="1"/>
  <c r="G29" i="1" s="1"/>
  <c r="H31" i="1"/>
  <c r="G31" i="1" s="1"/>
  <c r="H11" i="1"/>
  <c r="G11" i="1" s="1"/>
  <c r="H9" i="1"/>
  <c r="G9" i="1" s="1"/>
  <c r="F15" i="71" s="1"/>
  <c r="H7" i="1"/>
  <c r="G7" i="1" s="1"/>
  <c r="F13" i="71" s="1"/>
  <c r="H20" i="1"/>
  <c r="G20" i="1" s="1"/>
  <c r="H25" i="1"/>
  <c r="G25" i="1" s="1"/>
  <c r="H46" i="1"/>
  <c r="G46" i="1" s="1"/>
  <c r="H10" i="1"/>
  <c r="G10" i="1" s="1"/>
  <c r="H38" i="1"/>
  <c r="G38" i="1" s="1"/>
  <c r="H39" i="1"/>
  <c r="G39" i="1" s="1"/>
  <c r="H45" i="1"/>
  <c r="G45" i="1" s="1"/>
  <c r="H47" i="1"/>
  <c r="G47" i="1" s="1"/>
  <c r="F63" i="71" s="1"/>
  <c r="H44" i="1"/>
  <c r="G44" i="1" s="1"/>
  <c r="H16" i="1"/>
  <c r="G16" i="1" s="1"/>
  <c r="F23" i="71" s="1"/>
  <c r="H42" i="1"/>
  <c r="G42" i="1" s="1"/>
  <c r="H28" i="1"/>
  <c r="G28" i="1" s="1"/>
  <c r="H35" i="1"/>
  <c r="G35" i="1" s="1"/>
  <c r="H23" i="1"/>
  <c r="G23" i="1" s="1"/>
  <c r="F32" i="71" s="1"/>
  <c r="H18" i="1"/>
  <c r="G18" i="1" s="1"/>
  <c r="F26" i="71" s="1"/>
  <c r="H21" i="1"/>
  <c r="G21" i="1" s="1"/>
  <c r="H6" i="1"/>
  <c r="G6" i="1" s="1"/>
  <c r="F12" i="71" s="1"/>
  <c r="H43" i="1"/>
  <c r="G43" i="1" s="1"/>
  <c r="H8" i="1"/>
  <c r="G8" i="1" s="1"/>
  <c r="F14" i="71" s="1"/>
  <c r="H27" i="1"/>
  <c r="G27" i="1" s="1"/>
  <c r="H34" i="1"/>
  <c r="G34" i="1" s="1"/>
  <c r="H14" i="1"/>
  <c r="G14" i="1" s="1"/>
  <c r="H19" i="1"/>
  <c r="G19" i="1" s="1"/>
  <c r="F28" i="71" s="1"/>
  <c r="H30" i="1"/>
  <c r="G30" i="1" s="1"/>
  <c r="H17" i="1"/>
  <c r="G17" i="1" s="1"/>
  <c r="F24" i="71" s="1"/>
  <c r="H26" i="1"/>
  <c r="G26" i="1" s="1"/>
  <c r="H90" i="1"/>
  <c r="G90" i="1" s="1"/>
  <c r="F89" i="71" s="1"/>
  <c r="H88" i="1"/>
  <c r="G88" i="1" s="1"/>
  <c r="F88" i="71" s="1"/>
  <c r="H91" i="1"/>
  <c r="G91" i="1" s="1"/>
  <c r="F93" i="71" s="1"/>
  <c r="H87" i="1"/>
  <c r="G87" i="1" s="1"/>
  <c r="F87" i="71" s="1"/>
  <c r="H86" i="1"/>
  <c r="G86" i="1" s="1"/>
  <c r="F86" i="71" s="1"/>
  <c r="H84" i="1"/>
  <c r="G84" i="1" s="1"/>
  <c r="H73" i="1"/>
  <c r="G73" i="1" s="1"/>
  <c r="H70" i="1"/>
  <c r="G70" i="1" s="1"/>
  <c r="H72" i="1"/>
  <c r="G72" i="1" s="1"/>
  <c r="H63" i="1"/>
  <c r="G63" i="1" s="1"/>
  <c r="H59" i="1"/>
  <c r="H83" i="1"/>
  <c r="G83" i="1" s="1"/>
  <c r="H71" i="1"/>
  <c r="G71" i="1" s="1"/>
  <c r="H60" i="1"/>
  <c r="G60" i="1" s="1"/>
  <c r="H51" i="1"/>
  <c r="G51" i="1" s="1"/>
  <c r="H66" i="1"/>
  <c r="G66" i="1" s="1"/>
  <c r="H80" i="1"/>
  <c r="G80" i="1" s="1"/>
  <c r="H78" i="1"/>
  <c r="G78" i="1" s="1"/>
  <c r="G41" i="1"/>
  <c r="G15" i="1"/>
  <c r="H77" i="1"/>
  <c r="G77" i="1" s="1"/>
  <c r="H67" i="1"/>
  <c r="G67" i="1" s="1"/>
  <c r="H54" i="1"/>
  <c r="G54" i="1" s="1"/>
  <c r="H82" i="1"/>
  <c r="G82" i="1" s="1"/>
  <c r="H56" i="1"/>
  <c r="G56" i="1" s="1"/>
  <c r="H52" i="1"/>
  <c r="G52" i="1" s="1"/>
  <c r="H85" i="1"/>
  <c r="G85" i="1" s="1"/>
  <c r="H57" i="1"/>
  <c r="G57" i="1" s="1"/>
  <c r="F92" i="71" s="1"/>
  <c r="H53" i="1"/>
  <c r="G53" i="1" s="1"/>
  <c r="H89" i="1"/>
  <c r="G89" i="1" s="1"/>
  <c r="F91" i="71" s="1"/>
  <c r="H74" i="1"/>
  <c r="G74" i="1" s="1"/>
  <c r="H79" i="1"/>
  <c r="G79" i="1" s="1"/>
  <c r="H75" i="1"/>
  <c r="G75" i="1" s="1"/>
  <c r="H55" i="1"/>
  <c r="G55" i="1" s="1"/>
  <c r="H81" i="1"/>
  <c r="G81" i="1" s="1"/>
  <c r="H76" i="1"/>
  <c r="G76" i="1" s="1"/>
  <c r="H62" i="1"/>
  <c r="G62" i="1" s="1"/>
  <c r="F35" i="71" s="1"/>
  <c r="H68" i="1"/>
  <c r="G68" i="1" s="1"/>
  <c r="H69" i="1"/>
  <c r="G69" i="1" s="1"/>
  <c r="H65" i="1"/>
  <c r="G65" i="1" s="1"/>
  <c r="H64" i="1"/>
  <c r="G64" i="1" s="1"/>
  <c r="H61" i="1"/>
  <c r="G61" i="1" s="1"/>
  <c r="F27" i="71" s="1"/>
  <c r="F27" i="150"/>
  <c r="F41" i="141"/>
  <c r="F29" i="71" l="1"/>
  <c r="F45" i="71"/>
  <c r="F16" i="71"/>
  <c r="F55" i="71"/>
  <c r="F84" i="71"/>
  <c r="F77" i="71"/>
  <c r="F62" i="71"/>
  <c r="F80" i="71"/>
  <c r="F57" i="71"/>
  <c r="F43" i="71"/>
  <c r="F69" i="71"/>
  <c r="F79" i="71"/>
  <c r="F66" i="71"/>
  <c r="F40" i="71"/>
  <c r="F41" i="71"/>
  <c r="F42" i="71"/>
  <c r="F25" i="71"/>
  <c r="F82" i="71"/>
  <c r="F49" i="71"/>
  <c r="F21" i="71"/>
  <c r="F38" i="71"/>
  <c r="F44" i="71"/>
  <c r="F68" i="71"/>
  <c r="F90" i="71"/>
  <c r="F37" i="71"/>
  <c r="F46" i="71"/>
  <c r="F52" i="71"/>
  <c r="F83" i="71"/>
  <c r="F74" i="71"/>
  <c r="F72" i="71"/>
  <c r="F75" i="71"/>
  <c r="F47" i="71"/>
  <c r="F78" i="71"/>
  <c r="F70" i="71"/>
  <c r="F56" i="71"/>
  <c r="F67" i="71"/>
  <c r="F39" i="71"/>
  <c r="F60" i="71"/>
  <c r="F51" i="71"/>
  <c r="F58" i="71"/>
  <c r="F20" i="71"/>
  <c r="F53" i="71"/>
  <c r="F48" i="71"/>
  <c r="F61" i="71"/>
  <c r="F54" i="71"/>
  <c r="F50" i="71"/>
  <c r="F36" i="71"/>
  <c r="F34" i="71"/>
  <c r="F65" i="71"/>
  <c r="F18" i="71"/>
  <c r="F64" i="71"/>
  <c r="F22" i="71"/>
  <c r="F81" i="71"/>
  <c r="F59" i="71"/>
  <c r="F71" i="71"/>
  <c r="F17" i="71"/>
  <c r="F85" i="71"/>
  <c r="F76" i="71"/>
  <c r="F73" i="71"/>
  <c r="F30" i="71"/>
  <c r="G59" i="1"/>
  <c r="F19" i="71" s="1"/>
  <c r="F28" i="150"/>
  <c r="F42" i="141"/>
  <c r="F29" i="150" l="1"/>
  <c r="F43" i="141"/>
  <c r="K14" i="71"/>
  <c r="J14" i="71"/>
  <c r="F30" i="150" l="1"/>
  <c r="F44" i="141"/>
  <c r="F31" i="150" l="1"/>
  <c r="F45" i="141"/>
  <c r="F46" i="141" s="1"/>
  <c r="F47" i="141" s="1"/>
  <c r="F32" i="150" l="1"/>
  <c r="F48" i="141"/>
  <c r="F33" i="150" l="1"/>
  <c r="F34" i="150" l="1"/>
  <c r="F35" i="150" l="1"/>
  <c r="F36" i="150" l="1"/>
  <c r="F37" i="150" l="1"/>
  <c r="F38" i="150" l="1"/>
  <c r="F39" i="150" l="1"/>
  <c r="F40" i="150" l="1"/>
  <c r="F41" i="150" l="1"/>
  <c r="F42" i="150" l="1"/>
  <c r="F43" i="150" l="1"/>
  <c r="F44" i="150" l="1"/>
  <c r="F45" i="150" l="1"/>
  <c r="F46" i="150" l="1"/>
  <c r="F47" i="150" l="1"/>
  <c r="F48" i="150" l="1"/>
  <c r="F49" i="150" l="1"/>
  <c r="F50" i="150" l="1"/>
  <c r="F51" i="150" l="1"/>
  <c r="F52" i="150" l="1"/>
  <c r="F53" i="150" l="1"/>
  <c r="F54" i="150" l="1"/>
  <c r="F55" i="150" l="1"/>
  <c r="F56" i="150" l="1"/>
  <c r="F57" i="150" l="1"/>
  <c r="F58" i="150" l="1"/>
  <c r="F59" i="150" l="1"/>
  <c r="F60" i="150" l="1"/>
  <c r="F61" i="150" l="1"/>
  <c r="F62" i="150" l="1"/>
  <c r="F63" i="150" l="1"/>
  <c r="F64" i="150" l="1"/>
  <c r="F65" i="150" l="1"/>
</calcChain>
</file>

<file path=xl/sharedStrings.xml><?xml version="1.0" encoding="utf-8"?>
<sst xmlns="http://schemas.openxmlformats.org/spreadsheetml/2006/main" count="2596" uniqueCount="290">
  <si>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</si>
  <si>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</si>
  <si>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</si>
  <si>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</si>
  <si>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</si>
  <si>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</si>
  <si>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</si>
  <si>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</si>
  <si>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</si>
  <si>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</si>
  <si>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</si>
  <si>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</si>
  <si>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</si>
  <si>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</si>
  <si>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</si>
  <si>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</si>
  <si>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</si>
  <si>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</si>
  <si>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</si>
  <si>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</si>
  <si>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</si>
  <si>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</si>
  <si>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</si>
  <si>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</si>
  <si>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</si>
  <si>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</si>
  <si>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Club/Team</t>
  </si>
  <si>
    <t>FREESTYLE  ONTARIO</t>
  </si>
  <si>
    <t xml:space="preserve">FREESTYLE ONTARIO </t>
  </si>
  <si>
    <t>M</t>
  </si>
  <si>
    <t>Male</t>
  </si>
  <si>
    <t>BA</t>
  </si>
  <si>
    <t>SS</t>
  </si>
  <si>
    <t>ONTARIO RANKING POINTS</t>
  </si>
  <si>
    <t>ON POINTS</t>
  </si>
  <si>
    <t>MOORE, Maxwell</t>
  </si>
  <si>
    <t>DUREPOS, Jacob</t>
  </si>
  <si>
    <t>MCEWEN, Thomas</t>
  </si>
  <si>
    <t>LEPINE, Matthew</t>
  </si>
  <si>
    <t>HAIRE, Marcus</t>
  </si>
  <si>
    <t>ON</t>
  </si>
  <si>
    <t>PTS 1</t>
  </si>
  <si>
    <t>PTS 2</t>
  </si>
  <si>
    <t>PTS 3</t>
  </si>
  <si>
    <t>TOP 3 PTS</t>
  </si>
  <si>
    <t>Base Point Total  (Tier 5)</t>
  </si>
  <si>
    <t>OLDHAM, Cody</t>
  </si>
  <si>
    <t>MCMANUS, Quinlan</t>
  </si>
  <si>
    <t>DUFFY, Oliver</t>
  </si>
  <si>
    <t>SETTERINGTON, Trent</t>
  </si>
  <si>
    <t>MORAN, Grayson</t>
  </si>
  <si>
    <t>JEDREJ, Timothy</t>
  </si>
  <si>
    <t>MCMANUS, Gavin</t>
  </si>
  <si>
    <t>FRIEDMAN, George</t>
  </si>
  <si>
    <t>MCGINNESS, Cooper</t>
  </si>
  <si>
    <t>HUTCHINS, Joey</t>
  </si>
  <si>
    <t>DICKIE, Jamieson</t>
  </si>
  <si>
    <t>SKAFEL, Owen</t>
  </si>
  <si>
    <t>SOLRUSH, Desmond</t>
  </si>
  <si>
    <t>HEAPS, Fox</t>
  </si>
  <si>
    <t>HUTCHINS, Lucas</t>
  </si>
  <si>
    <t>RELJIC, Evan</t>
  </si>
  <si>
    <t>SKAFEL, Emmett</t>
  </si>
  <si>
    <t>LEMIEUX-LATULIPPE, Simon</t>
  </si>
  <si>
    <t>REID, Leo</t>
  </si>
  <si>
    <t>DUREPOS, Oaklee</t>
  </si>
  <si>
    <t>HARLEY, Jacob</t>
  </si>
  <si>
    <t>BALL, Travis</t>
  </si>
  <si>
    <t>MCGREGOR, Aiden</t>
  </si>
  <si>
    <t>Agenda Freeski</t>
  </si>
  <si>
    <t>Fortune Freestyle</t>
  </si>
  <si>
    <t>Beaver Valley Ski Club</t>
  </si>
  <si>
    <t>The Senders Freestyle</t>
  </si>
  <si>
    <t>Nor Am</t>
  </si>
  <si>
    <t>Canada Cup</t>
  </si>
  <si>
    <t>Timber Tour</t>
  </si>
  <si>
    <t>U18</t>
  </si>
  <si>
    <t>U16</t>
  </si>
  <si>
    <t>U14</t>
  </si>
  <si>
    <t>U12</t>
  </si>
  <si>
    <t>DNS</t>
  </si>
  <si>
    <t>SELBY, Connor</t>
  </si>
  <si>
    <t>Base Point Total  (Tier 3)</t>
  </si>
  <si>
    <t>75th percentile</t>
  </si>
  <si>
    <t>50th percentile</t>
  </si>
  <si>
    <t>25th percentile</t>
  </si>
  <si>
    <t>Base Point Total  (Tier 6)</t>
  </si>
  <si>
    <t>FLYE,Mason</t>
  </si>
  <si>
    <t>DORCHAK,Andrew</t>
  </si>
  <si>
    <t>KARDAS,Kael</t>
  </si>
  <si>
    <t>PENNA,Miikael</t>
  </si>
  <si>
    <t>HAGAN,Dillon</t>
  </si>
  <si>
    <t>DUREPOS,Tao</t>
  </si>
  <si>
    <t>COLLEY,Jameson</t>
  </si>
  <si>
    <t>BOS,Jamie</t>
  </si>
  <si>
    <t>Thunder Bay Freestyle</t>
  </si>
  <si>
    <t>Caledon Ski Club</t>
  </si>
  <si>
    <t>ON TEAM / Agenda Freeski</t>
  </si>
  <si>
    <t>ON DEV SQUAD / Agenda Freeski</t>
  </si>
  <si>
    <t>YOB</t>
  </si>
  <si>
    <t>FIS</t>
  </si>
  <si>
    <t>U20</t>
  </si>
  <si>
    <t>PROV</t>
  </si>
  <si>
    <t>ON DEV SQUAD / Beaver Valley Ski Club</t>
  </si>
  <si>
    <t>CLUB</t>
  </si>
  <si>
    <t>Whiteshorse, YK</t>
  </si>
  <si>
    <t>Dec 3-4</t>
  </si>
  <si>
    <t>Fortune Freestyle (QC)</t>
  </si>
  <si>
    <t>Mt. Sima
YK</t>
  </si>
  <si>
    <t>Tier 6 Event Name</t>
  </si>
  <si>
    <t>Horseshoe Resort</t>
  </si>
  <si>
    <t>BURKHARDT, Josef</t>
  </si>
  <si>
    <t>FLYE, Lucas</t>
  </si>
  <si>
    <t>JAMSA, Eric</t>
  </si>
  <si>
    <t>CAVA, Thomas</t>
  </si>
  <si>
    <t>DIKIY, Luca</t>
  </si>
  <si>
    <t>DICKIE, Jameson</t>
  </si>
  <si>
    <t>GIBSON, Soren</t>
  </si>
  <si>
    <t>HAGAN, Dillon</t>
  </si>
  <si>
    <t>TIDEMAN, James</t>
  </si>
  <si>
    <t>RICHARDSON, Cohen</t>
  </si>
  <si>
    <t>MEANA, Alexander</t>
  </si>
  <si>
    <t>FINELLI BUZBUZIAN, Jacob</t>
  </si>
  <si>
    <t>SOLURSH, Desmond</t>
  </si>
  <si>
    <t>KARDAS, Kael</t>
  </si>
  <si>
    <t>DUREPOS, Tao</t>
  </si>
  <si>
    <t>MCDERMOTT, Benjamin</t>
  </si>
  <si>
    <t>NGUYEN, Kian</t>
  </si>
  <si>
    <t>CLARMO, Jack</t>
  </si>
  <si>
    <t>BOS, Jamie</t>
  </si>
  <si>
    <t>GREATRIX, Asher</t>
  </si>
  <si>
    <t>CAUZ, Graydon</t>
  </si>
  <si>
    <t>ROBERTSON, Parker</t>
  </si>
  <si>
    <t>CHHINA, Jhasin</t>
  </si>
  <si>
    <t>BEAN, Finley</t>
  </si>
  <si>
    <t>TT</t>
  </si>
  <si>
    <t>Horseshoe</t>
  </si>
  <si>
    <t>Sun Peaks, BC</t>
  </si>
  <si>
    <t>Canada Cup - Sun Peaks 2023</t>
  </si>
  <si>
    <t># Competitors</t>
  </si>
  <si>
    <t>Men Big Air</t>
  </si>
  <si>
    <t>Ranking Points</t>
  </si>
  <si>
    <t>Sun Peaks BC</t>
  </si>
  <si>
    <t>Jan 14-15</t>
  </si>
  <si>
    <t>Men Slopestyle</t>
  </si>
  <si>
    <t>Step Up Tour</t>
  </si>
  <si>
    <t>Sommet Avila</t>
  </si>
  <si>
    <t>Horseshoe, ON</t>
  </si>
  <si>
    <t>Canada Cup - Horseshoe 2023</t>
  </si>
  <si>
    <t>DORCHAK, Andrew</t>
  </si>
  <si>
    <t>Men BA</t>
  </si>
  <si>
    <t>Horseshoe ON</t>
  </si>
  <si>
    <t>Canada Cup - Horsehoe 2023</t>
  </si>
  <si>
    <t>Men SS</t>
  </si>
  <si>
    <t>Canada cup</t>
  </si>
  <si>
    <t>Winsport Calgary</t>
  </si>
  <si>
    <t>Winsport NorAm</t>
  </si>
  <si>
    <t>NorAm</t>
  </si>
  <si>
    <t>Winsport</t>
  </si>
  <si>
    <t>CROWE,Paul</t>
  </si>
  <si>
    <t>SKAFEL,Emmett</t>
  </si>
  <si>
    <t>SKAFEL,Owen</t>
  </si>
  <si>
    <t>LAVOIE,Elie</t>
  </si>
  <si>
    <t>ROLAND,Dylan</t>
  </si>
  <si>
    <t>GALLOWAY,Jack</t>
  </si>
  <si>
    <t>MCGREGOR,Aiden</t>
  </si>
  <si>
    <t>BEVAN,Jack</t>
  </si>
  <si>
    <t>RIDGEWAY,Grant</t>
  </si>
  <si>
    <t>HARROP,Cole</t>
  </si>
  <si>
    <t>FAGGION,Maximus</t>
  </si>
  <si>
    <t>WILLIAMS,Cole</t>
  </si>
  <si>
    <t>BRENNEMAN,Jax</t>
  </si>
  <si>
    <t>MALKANI,Zachary</t>
  </si>
  <si>
    <t>RUSSILL,Evan</t>
  </si>
  <si>
    <t>MOORE,Cayden</t>
  </si>
  <si>
    <t>CUMMING,Dylan</t>
  </si>
  <si>
    <t>MOORE,Bennett</t>
  </si>
  <si>
    <t>DALY,Hudson</t>
  </si>
  <si>
    <t>VINCENT,Jackson</t>
  </si>
  <si>
    <t>MURRAY,James</t>
  </si>
  <si>
    <t>CROWE,Thomas</t>
  </si>
  <si>
    <t>MCGRATH,Quinn</t>
  </si>
  <si>
    <t>COULTER,Ryan</t>
  </si>
  <si>
    <t>18+</t>
  </si>
  <si>
    <t>Timber tour</t>
  </si>
  <si>
    <t>Beaver Valley</t>
  </si>
  <si>
    <t>Beaver Vaelley</t>
  </si>
  <si>
    <t>DICKIE,Sean</t>
  </si>
  <si>
    <t>Beaver Valley Ski club</t>
  </si>
  <si>
    <t>dns</t>
  </si>
  <si>
    <t>Groms</t>
  </si>
  <si>
    <t>Craigleith</t>
  </si>
  <si>
    <t>SAVARD,Leo</t>
  </si>
  <si>
    <t>CAUZ,Elliott</t>
  </si>
  <si>
    <t>HARKLEY,Heath</t>
  </si>
  <si>
    <t>ROY,Ben</t>
  </si>
  <si>
    <t>BUNTING,Harrison</t>
  </si>
  <si>
    <t>DAVIS,Jiles</t>
  </si>
  <si>
    <t>KNIGHT,Aiden</t>
  </si>
  <si>
    <t>ROE,Bennett</t>
  </si>
  <si>
    <t>DWYER,Matthew</t>
  </si>
  <si>
    <t>LANG,Harrison</t>
  </si>
  <si>
    <t>BAX,Seth</t>
  </si>
  <si>
    <t>SHARP,Oliver</t>
  </si>
  <si>
    <t>VAN DER VALK,Ben</t>
  </si>
  <si>
    <t>EDWARDS,Alexander</t>
  </si>
  <si>
    <t>SHOULDICE,Wyatt</t>
  </si>
  <si>
    <t>n/a</t>
  </si>
  <si>
    <t>LAMB,Zachary</t>
  </si>
  <si>
    <t>Aspen, CO</t>
  </si>
  <si>
    <t>COOPER,Bourne</t>
  </si>
  <si>
    <t>NOLAN,Allen</t>
  </si>
  <si>
    <t>Alpine</t>
  </si>
  <si>
    <t>Freestylerz Festival</t>
  </si>
  <si>
    <t>Camp Fortune</t>
  </si>
  <si>
    <t>SS/MO</t>
  </si>
  <si>
    <t>GALLETTI,Lucas</t>
  </si>
  <si>
    <t>OLYNYCH,Isaac</t>
  </si>
  <si>
    <t>CLEVELAND,Julien</t>
  </si>
  <si>
    <t>SHOEMAKER,Lukas</t>
  </si>
  <si>
    <t>QUESNEL,Mathias</t>
  </si>
  <si>
    <t>FORD,James</t>
  </si>
  <si>
    <t>TREMBLAY,Flynn</t>
  </si>
  <si>
    <t>PETRACCHI,Aurelio</t>
  </si>
  <si>
    <t>SHEN,Tim</t>
  </si>
  <si>
    <t>DUBé,Mathis</t>
  </si>
  <si>
    <t>SCHNARR,Jacob</t>
  </si>
  <si>
    <t>FOSTER,Ben</t>
  </si>
  <si>
    <t>THIBAULT,Antoine</t>
  </si>
  <si>
    <t>Step Up</t>
  </si>
  <si>
    <t>Avila, Quebec</t>
  </si>
  <si>
    <t>OLDHAM,Cody</t>
  </si>
  <si>
    <t>Calabogie Peaks</t>
  </si>
  <si>
    <t>BELLHOUSE,Owen</t>
  </si>
  <si>
    <t>JANOSKA,Alexi</t>
  </si>
  <si>
    <t>JANOSKA,Sacha</t>
  </si>
  <si>
    <t>NEIL,Carter</t>
  </si>
  <si>
    <t>LIEB,Oliver</t>
  </si>
  <si>
    <t>GELINEAU,Callum</t>
  </si>
  <si>
    <t>SAVENKOFF,Ashton</t>
  </si>
  <si>
    <t>MILLER,Gus</t>
  </si>
  <si>
    <t>LEE,Russie</t>
  </si>
  <si>
    <t>HEISE,Colton</t>
  </si>
  <si>
    <t>JARVIS,Dylan</t>
  </si>
  <si>
    <t>JOHNSTONE,Carson</t>
  </si>
  <si>
    <t>PHIFER,Zachary</t>
  </si>
  <si>
    <t>KONKLE,Camden</t>
  </si>
  <si>
    <t>FREESTYLE CALABOGIE</t>
  </si>
  <si>
    <t>TIE FOR 38</t>
  </si>
  <si>
    <t>Provincial Championships</t>
  </si>
  <si>
    <t>Provincial Champs</t>
  </si>
  <si>
    <t>CWG</t>
  </si>
  <si>
    <t>PEI</t>
  </si>
  <si>
    <t>Canada Winter Games</t>
  </si>
  <si>
    <t>Mark Arendz Provincial Ski Park, PEI</t>
  </si>
  <si>
    <t>Stoneham FIS Nor Am</t>
  </si>
  <si>
    <t>Stoneham QC</t>
  </si>
  <si>
    <t>NORAM</t>
  </si>
  <si>
    <t>Stoneham</t>
  </si>
  <si>
    <t>Jr Nats</t>
  </si>
  <si>
    <t>HP</t>
  </si>
  <si>
    <t>Jr Canadian Championships</t>
  </si>
  <si>
    <t>Winsport, Calgary AB</t>
  </si>
  <si>
    <t>Halfpipe</t>
  </si>
  <si>
    <t>Represented QC at Jr. Nationals</t>
  </si>
  <si>
    <t>Injury Clause 2022 results</t>
  </si>
  <si>
    <t>Horseshoe TT 1 2022</t>
  </si>
  <si>
    <t>MSLM TT 1</t>
  </si>
  <si>
    <t>MSLM TT 2 2022</t>
  </si>
  <si>
    <t>Sun Peaks SS 2022</t>
  </si>
  <si>
    <t>CC</t>
  </si>
  <si>
    <t>Injury clause scores</t>
  </si>
  <si>
    <t>Jr Nats 2022 (Injury clause)</t>
  </si>
  <si>
    <t>JrNats 2022 Injury clause</t>
  </si>
  <si>
    <t>Not renewed</t>
  </si>
  <si>
    <t>CLUb</t>
  </si>
  <si>
    <t>Contender Ski Inc.</t>
  </si>
  <si>
    <t>ONTARIO TEAM</t>
  </si>
  <si>
    <t>Retired</t>
  </si>
  <si>
    <t>FO License
2023-24
Nov 5</t>
  </si>
  <si>
    <t>2023-24
Age Cat</t>
  </si>
  <si>
    <t>33rd percentile</t>
  </si>
  <si>
    <t>2022-23 ONTARIO RANKINGS</t>
  </si>
  <si>
    <t>2022-23 Ontario Rankings - Park &amp; Pipe FOR 2023-24 CANADA CUP SELECTION</t>
  </si>
  <si>
    <t>Automatic Minimum Performance Level criteria met for Canada Cup Selelction</t>
  </si>
  <si>
    <t>Highlighting only for easy reference - TOP 10 finish at Timber Tour</t>
  </si>
  <si>
    <t>NO PROVINCIAL FO LICENSE AS OF NOV 24, 2023</t>
  </si>
  <si>
    <t>FO License
2023-24
Nov 24</t>
  </si>
  <si>
    <t>Dec 2, 2023</t>
  </si>
  <si>
    <t>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</si>
</sst>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3" x14ac:knownFonts="1">
    <font>
      <sz val="11"/>
      <color indexed="8"/>
      <name val="Helvetica Neue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11"/>
      <color theme="1"/>
      <name val="Helvetica Neue"/>
      <family val="2"/>
    </font>
    <font>
      <sz val="8"/>
      <color theme="1"/>
      <name val="Helvetic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8"/>
      <color rgb="FFFFFFFF"/>
      <name val="Tahoma"/>
      <family val="2"/>
    </font>
    <font>
      <sz val="11"/>
      <color indexed="8"/>
      <name val="Helvetica Neue"/>
      <family val="2"/>
    </font>
    <font>
      <b/>
      <sz val="12"/>
      <color theme="1"/>
      <name val="Calibri"/>
      <family val="2"/>
      <scheme val="minor"/>
    </font>
    <font>
      <b/>
      <i/>
      <sz val="11"/>
      <color indexed="8"/>
      <name val="Helvetica Neue"/>
      <family val="2"/>
    </font>
    <font>
      <sz val="8"/>
      <color rgb="FFFF000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color indexed="8"/>
      <name val="Helvetica Neue"/>
      <family val="2"/>
    </font>
    <font>
      <sz val="11"/>
      <color theme="5"/>
      <name val="Helvetica Neue"/>
      <family val="2"/>
    </font>
    <font>
      <sz val="8"/>
      <color theme="5"/>
      <name val="Helvetica"/>
      <family val="2"/>
    </font>
    <font>
      <sz val="8"/>
      <color theme="5"/>
      <name val="Tahoma"/>
      <family val="2"/>
    </font>
    <font>
      <b/>
      <sz val="11"/>
      <color theme="5"/>
      <name val="Helvetica Neue"/>
      <family val="2"/>
    </font>
    <font>
      <b/>
      <i/>
      <sz val="11"/>
      <color theme="5"/>
      <name val="Helvetica Neue"/>
      <family val="2"/>
    </font>
    <font>
      <sz val="8"/>
      <name val="Helvetica"/>
      <family val="2"/>
    </font>
    <font>
      <sz val="11"/>
      <color theme="9" tint="-0.499984740745262"/>
      <name val="Helvetica Neue"/>
      <family val="2"/>
    </font>
    <font>
      <b/>
      <sz val="11"/>
      <color theme="9" tint="-0.499984740745262"/>
      <name val="Helvetica Neue"/>
      <family val="2"/>
    </font>
    <font>
      <i/>
      <sz val="11"/>
      <color theme="9" tint="-0.499984740745262"/>
      <name val="Helvetica Neue"/>
      <family val="2"/>
    </font>
    <font>
      <sz val="8"/>
      <color theme="9" tint="-0.499984740745262"/>
      <name val="Tahoma"/>
      <family val="2"/>
    </font>
    <font>
      <sz val="8"/>
      <color theme="0" tint="-0.499984740745262"/>
      <name val="Tahoma"/>
      <family val="2"/>
    </font>
    <font>
      <sz val="8"/>
      <color theme="0" tint="-0.499984740745262"/>
      <name val="Helvetica"/>
      <family val="2"/>
    </font>
    <font>
      <b/>
      <sz val="8"/>
      <color theme="0" tint="-0.499984740745262"/>
      <name val="Tahoma"/>
      <family val="2"/>
    </font>
    <font>
      <sz val="11"/>
      <color theme="0" tint="-0.499984740745262"/>
      <name val="Helvetica Neue"/>
      <family val="2"/>
    </font>
    <font>
      <b/>
      <sz val="6"/>
      <color theme="1"/>
      <name val="Tahoma"/>
      <family val="2"/>
    </font>
    <font>
      <b/>
      <sz val="6"/>
      <color indexed="9"/>
      <name val="Tahoma"/>
      <family val="2"/>
    </font>
    <font>
      <b/>
      <sz val="8"/>
      <color theme="9" tint="-0.499984740745262"/>
      <name val="Tahoma"/>
      <family val="2"/>
    </font>
    <font>
      <b/>
      <sz val="8"/>
      <color rgb="FFC00000"/>
      <name val="Tahoma"/>
      <family val="2"/>
    </font>
    <font>
      <b/>
      <sz val="6"/>
      <color rgb="FFC00000"/>
      <name val="Tahoma"/>
      <family val="2"/>
    </font>
    <font>
      <b/>
      <sz val="11"/>
      <color rgb="FFC00000"/>
      <name val="Helvetica Neue"/>
      <family val="2"/>
    </font>
    <font>
      <b/>
      <sz val="8"/>
      <color rgb="FF00B050"/>
      <name val="Tahoma"/>
      <family val="2"/>
    </font>
    <font>
      <b/>
      <sz val="8"/>
      <color rgb="FF0070C0"/>
      <name val="Tahoma"/>
      <family val="2"/>
    </font>
    <font>
      <b/>
      <sz val="8"/>
      <color rgb="FF7030A0"/>
      <name val="Tahoma"/>
      <family val="2"/>
    </font>
    <font>
      <b/>
      <sz val="8"/>
      <color indexed="8"/>
      <name val="Tahoma"/>
      <family val="2"/>
    </font>
    <font>
      <sz val="8"/>
      <color rgb="FF00B0F0"/>
      <name val="Tahoma"/>
      <family val="2"/>
    </font>
    <font>
      <b/>
      <sz val="8"/>
      <color rgb="FF00B0F0"/>
      <name val="Tahoma"/>
      <family val="2"/>
    </font>
    <font>
      <b/>
      <sz val="8"/>
      <name val="Helvetica"/>
      <family val="2"/>
    </font>
    <font>
      <b/>
      <sz val="8"/>
      <color indexed="8"/>
      <name val="Helvetica"/>
      <family val="2"/>
    </font>
    <font>
      <b/>
      <sz val="8"/>
      <color rgb="FF000000"/>
      <name val="Tahoma"/>
      <family val="2"/>
    </font>
    <font>
      <sz val="6"/>
      <color theme="0" tint="-0.499984740745262"/>
      <name val="Tahoma"/>
      <family val="2"/>
    </font>
    <font>
      <sz val="11"/>
      <name val="Helvetica Neue"/>
      <family val="2"/>
    </font>
    <font>
      <sz val="10"/>
      <name val="Tahoma"/>
      <family val="2"/>
    </font>
    <font>
      <sz val="10"/>
      <name val="Helvetica Neue"/>
      <family val="2"/>
    </font>
    <font>
      <b/>
      <sz val="10"/>
      <name val="Helvetica Neue"/>
      <family val="2"/>
    </font>
    <font>
      <b/>
      <sz val="8"/>
      <color theme="1"/>
      <name val="Tahoma"/>
      <family val="2"/>
    </font>
    <font>
      <b/>
      <sz val="11"/>
      <color theme="1"/>
      <name val="Helvetica Neue"/>
      <family val="2"/>
    </font>
    <font>
      <b/>
      <sz val="10"/>
      <color theme="1"/>
      <name val="Helvetica Neue"/>
      <family val="2"/>
    </font>
    <font>
      <sz val="8"/>
      <color rgb="FF000000"/>
      <name val="Helvetica"/>
      <family val="2"/>
    </font>
    <font>
      <sz val="8"/>
      <color rgb="FFC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9E7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</cellStyleXfs>
  <cellXfs count="360">
    <xf numFmtId="0" fontId="0" fillId="0" borderId="0" xfId="0" applyAlignment="1"/>
    <xf numFmtId="1" fontId="4" fillId="0" borderId="0" xfId="0" applyNumberFormat="1" applyFont="1" applyAlignment="1"/>
    <xf numFmtId="1" fontId="4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right" wrapText="1"/>
    </xf>
    <xf numFmtId="1" fontId="9" fillId="4" borderId="1" xfId="0" applyNumberFormat="1" applyFont="1" applyFill="1" applyBorder="1" applyAlignment="1"/>
    <xf numFmtId="1" fontId="9" fillId="4" borderId="3" xfId="0" applyNumberFormat="1" applyFont="1" applyFill="1" applyBorder="1" applyAlignment="1"/>
    <xf numFmtId="1" fontId="9" fillId="4" borderId="2" xfId="0" applyNumberFormat="1" applyFont="1" applyFill="1" applyBorder="1" applyAlignment="1"/>
    <xf numFmtId="1" fontId="9" fillId="4" borderId="5" xfId="0" applyNumberFormat="1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Continuous"/>
    </xf>
    <xf numFmtId="1" fontId="9" fillId="4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Continuous"/>
    </xf>
    <xf numFmtId="1" fontId="5" fillId="2" borderId="0" xfId="0" applyNumberFormat="1" applyFont="1" applyFill="1" applyAlignment="1">
      <alignment horizontal="right"/>
    </xf>
    <xf numFmtId="1" fontId="9" fillId="4" borderId="6" xfId="0" applyNumberFormat="1" applyFont="1" applyFill="1" applyBorder="1" applyAlignment="1"/>
    <xf numFmtId="1" fontId="9" fillId="4" borderId="8" xfId="0" applyNumberFormat="1" applyFont="1" applyFill="1" applyBorder="1" applyAlignment="1"/>
    <xf numFmtId="1" fontId="9" fillId="4" borderId="7" xfId="0" applyNumberFormat="1" applyFont="1" applyFill="1" applyBorder="1" applyAlignment="1"/>
    <xf numFmtId="1" fontId="9" fillId="4" borderId="0" xfId="0" applyNumberFormat="1" applyFont="1" applyFill="1" applyAlignment="1">
      <alignment horizontal="center"/>
    </xf>
    <xf numFmtId="1" fontId="9" fillId="4" borderId="1" xfId="0" applyNumberFormat="1" applyFont="1" applyFill="1" applyBorder="1" applyAlignment="1">
      <alignment horizontal="left" wrapText="1"/>
    </xf>
    <xf numFmtId="1" fontId="9" fillId="4" borderId="3" xfId="0" applyNumberFormat="1" applyFont="1" applyFill="1" applyBorder="1" applyAlignment="1">
      <alignment horizontal="left" wrapText="1"/>
    </xf>
    <xf numFmtId="1" fontId="9" fillId="4" borderId="2" xfId="0" applyNumberFormat="1" applyFont="1" applyFill="1" applyBorder="1" applyAlignment="1">
      <alignment horizontal="left" wrapText="1"/>
    </xf>
    <xf numFmtId="1" fontId="9" fillId="4" borderId="14" xfId="0" applyNumberFormat="1" applyFont="1" applyFill="1" applyBorder="1" applyAlignment="1">
      <alignment horizontal="left" wrapText="1"/>
    </xf>
    <xf numFmtId="1" fontId="4" fillId="5" borderId="0" xfId="0" applyNumberFormat="1" applyFont="1" applyFill="1" applyAlignment="1"/>
    <xf numFmtId="0" fontId="6" fillId="5" borderId="0" xfId="0" applyFont="1" applyFill="1" applyAlignment="1"/>
    <xf numFmtId="1" fontId="4" fillId="5" borderId="0" xfId="0" applyNumberFormat="1" applyFont="1" applyFill="1" applyAlignment="1">
      <alignment wrapText="1"/>
    </xf>
    <xf numFmtId="1" fontId="11" fillId="5" borderId="0" xfId="0" applyNumberFormat="1" applyFont="1" applyFill="1" applyAlignment="1">
      <alignment wrapText="1"/>
    </xf>
    <xf numFmtId="1" fontId="7" fillId="4" borderId="14" xfId="0" applyNumberFormat="1" applyFont="1" applyFill="1" applyBorder="1" applyAlignment="1">
      <alignment horizontal="left" wrapText="1"/>
    </xf>
    <xf numFmtId="1" fontId="7" fillId="4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4" fillId="4" borderId="4" xfId="0" applyNumberFormat="1" applyFont="1" applyFill="1" applyBorder="1" applyAlignment="1"/>
    <xf numFmtId="1" fontId="4" fillId="4" borderId="11" xfId="0" applyNumberFormat="1" applyFont="1" applyFill="1" applyBorder="1" applyAlignment="1"/>
    <xf numFmtId="1" fontId="4" fillId="4" borderId="5" xfId="0" applyNumberFormat="1" applyFont="1" applyFill="1" applyBorder="1" applyAlignment="1"/>
    <xf numFmtId="0" fontId="6" fillId="0" borderId="0" xfId="0" applyFont="1" applyAlignment="1"/>
    <xf numFmtId="1" fontId="4" fillId="4" borderId="7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4" borderId="12" xfId="0" applyNumberFormat="1" applyFont="1" applyFill="1" applyBorder="1" applyAlignment="1"/>
    <xf numFmtId="1" fontId="4" fillId="4" borderId="8" xfId="0" applyNumberFormat="1" applyFont="1" applyFill="1" applyBorder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left"/>
    </xf>
    <xf numFmtId="0" fontId="5" fillId="3" borderId="8" xfId="0" applyFon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49" fontId="10" fillId="6" borderId="2" xfId="0" applyNumberFormat="1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10" fillId="6" borderId="0" xfId="0" applyNumberFormat="1" applyFont="1" applyFill="1" applyAlignment="1">
      <alignment horizontal="center"/>
    </xf>
    <xf numFmtId="0" fontId="5" fillId="6" borderId="5" xfId="0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0" fillId="6" borderId="8" xfId="0" applyNumberFormat="1" applyFont="1" applyFill="1" applyBorder="1" applyAlignment="1">
      <alignment horizontal="center"/>
    </xf>
    <xf numFmtId="1" fontId="10" fillId="6" borderId="12" xfId="0" applyNumberFormat="1" applyFont="1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 horizontal="center" wrapText="1"/>
    </xf>
    <xf numFmtId="1" fontId="5" fillId="6" borderId="7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>
      <alignment horizontal="right"/>
    </xf>
    <xf numFmtId="0" fontId="4" fillId="8" borderId="7" xfId="0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right"/>
    </xf>
    <xf numFmtId="0" fontId="15" fillId="9" borderId="0" xfId="0" applyFont="1" applyFill="1" applyAlignment="1"/>
    <xf numFmtId="1" fontId="4" fillId="4" borderId="0" xfId="0" applyNumberFormat="1" applyFont="1" applyFill="1" applyAlignment="1"/>
    <xf numFmtId="1" fontId="4" fillId="10" borderId="9" xfId="0" applyNumberFormat="1" applyFont="1" applyFill="1" applyBorder="1" applyAlignment="1"/>
    <xf numFmtId="0" fontId="15" fillId="10" borderId="0" xfId="0" applyFont="1" applyFill="1" applyBorder="1" applyAlignment="1"/>
    <xf numFmtId="2" fontId="10" fillId="3" borderId="9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5" fillId="9" borderId="15" xfId="0" applyFont="1" applyFill="1" applyBorder="1" applyAlignment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6" fontId="8" fillId="0" borderId="15" xfId="0" applyNumberFormat="1" applyFont="1" applyBorder="1" applyAlignment="1">
      <alignment horizontal="center"/>
    </xf>
    <xf numFmtId="1" fontId="4" fillId="10" borderId="15" xfId="0" applyNumberFormat="1" applyFont="1" applyFill="1" applyBorder="1" applyAlignment="1"/>
    <xf numFmtId="0" fontId="15" fillId="10" borderId="15" xfId="0" applyFont="1" applyFill="1" applyBorder="1" applyAlignment="1"/>
    <xf numFmtId="164" fontId="5" fillId="0" borderId="7" xfId="0" applyNumberFormat="1" applyFont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18" fillId="8" borderId="15" xfId="0" applyNumberFormat="1" applyFont="1" applyFill="1" applyBorder="1" applyAlignment="1">
      <alignment horizontal="right"/>
    </xf>
    <xf numFmtId="1" fontId="19" fillId="8" borderId="15" xfId="0" applyNumberFormat="1" applyFont="1" applyFill="1" applyBorder="1" applyAlignment="1">
      <alignment horizontal="right"/>
    </xf>
    <xf numFmtId="1" fontId="20" fillId="8" borderId="15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Alignment="1"/>
    <xf numFmtId="1" fontId="5" fillId="0" borderId="9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1" fillId="0" borderId="0" xfId="0" applyFont="1" applyAlignment="1"/>
    <xf numFmtId="0" fontId="24" fillId="0" borderId="15" xfId="0" applyFont="1" applyBorder="1" applyAlignment="1">
      <alignment horizontal="center" wrapText="1"/>
    </xf>
    <xf numFmtId="0" fontId="22" fillId="10" borderId="15" xfId="0" applyFont="1" applyFill="1" applyBorder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1" fontId="5" fillId="0" borderId="15" xfId="0" applyNumberFormat="1" applyFont="1" applyFill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Fill="1" applyAlignment="1"/>
    <xf numFmtId="1" fontId="2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4" fillId="10" borderId="15" xfId="0" applyNumberFormat="1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center" wrapText="1"/>
    </xf>
    <xf numFmtId="1" fontId="17" fillId="11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1" fontId="23" fillId="10" borderId="15" xfId="0" applyNumberFormat="1" applyFont="1" applyFill="1" applyBorder="1" applyAlignment="1"/>
    <xf numFmtId="1" fontId="23" fillId="10" borderId="15" xfId="0" applyNumberFormat="1" applyFont="1" applyFill="1" applyBorder="1" applyAlignment="1">
      <alignment horizontal="center"/>
    </xf>
    <xf numFmtId="1" fontId="23" fillId="10" borderId="9" xfId="0" applyNumberFormat="1" applyFont="1" applyFill="1" applyBorder="1" applyAlignment="1"/>
    <xf numFmtId="1" fontId="23" fillId="0" borderId="0" xfId="0" applyNumberFormat="1" applyFont="1" applyFill="1" applyAlignment="1"/>
    <xf numFmtId="1" fontId="23" fillId="0" borderId="15" xfId="0" applyNumberFormat="1" applyFont="1" applyFill="1" applyBorder="1" applyAlignment="1">
      <alignment horizontal="center"/>
    </xf>
    <xf numFmtId="0" fontId="16" fillId="12" borderId="15" xfId="0" applyFont="1" applyFill="1" applyBorder="1" applyAlignment="1">
      <alignment horizontal="center"/>
    </xf>
    <xf numFmtId="0" fontId="15" fillId="9" borderId="0" xfId="0" applyFont="1" applyFill="1" applyBorder="1" applyAlignment="1"/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1" fontId="5" fillId="13" borderId="7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0" fontId="28" fillId="12" borderId="15" xfId="0" applyFont="1" applyFill="1" applyBorder="1" applyAlignment="1">
      <alignment horizontal="right"/>
    </xf>
    <xf numFmtId="15" fontId="0" fillId="0" borderId="0" xfId="0" applyNumberFormat="1" applyAlignment="1"/>
    <xf numFmtId="0" fontId="27" fillId="0" borderId="0" xfId="0" applyFont="1" applyAlignment="1"/>
    <xf numFmtId="1" fontId="27" fillId="0" borderId="0" xfId="0" applyNumberFormat="1" applyFont="1" applyAlignment="1"/>
    <xf numFmtId="0" fontId="26" fillId="0" borderId="0" xfId="0" applyFont="1" applyAlignment="1"/>
    <xf numFmtId="15" fontId="26" fillId="0" borderId="0" xfId="0" applyNumberFormat="1" applyFont="1" applyAlignment="1"/>
    <xf numFmtId="0" fontId="16" fillId="0" borderId="0" xfId="0" applyFont="1" applyAlignment="1"/>
    <xf numFmtId="1" fontId="16" fillId="0" borderId="0" xfId="0" applyNumberFormat="1" applyFont="1" applyAlignment="1"/>
    <xf numFmtId="2" fontId="10" fillId="13" borderId="15" xfId="0" applyNumberFormat="1" applyFont="1" applyFill="1" applyBorder="1" applyAlignment="1">
      <alignment horizontal="center"/>
    </xf>
    <xf numFmtId="1" fontId="29" fillId="7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30" fillId="0" borderId="0" xfId="0" applyNumberFormat="1" applyFont="1" applyAlignment="1">
      <alignment horizontal="left"/>
    </xf>
    <xf numFmtId="1" fontId="30" fillId="0" borderId="0" xfId="0" applyNumberFormat="1" applyFont="1" applyAlignment="1">
      <alignment wrapText="1"/>
    </xf>
    <xf numFmtId="1" fontId="31" fillId="4" borderId="11" xfId="0" applyNumberFormat="1" applyFont="1" applyFill="1" applyBorder="1" applyAlignment="1">
      <alignment horizontal="centerContinuous"/>
    </xf>
    <xf numFmtId="1" fontId="31" fillId="4" borderId="1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30" fillId="0" borderId="0" xfId="0" applyNumberFormat="1" applyFont="1" applyAlignment="1"/>
    <xf numFmtId="1" fontId="31" fillId="4" borderId="11" xfId="0" applyNumberFormat="1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/>
    </xf>
    <xf numFmtId="1" fontId="26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1" fillId="0" borderId="0" xfId="0" applyFont="1" applyAlignment="1"/>
    <xf numFmtId="1" fontId="1" fillId="0" borderId="0" xfId="0" applyNumberFormat="1" applyFont="1" applyAlignment="1"/>
    <xf numFmtId="2" fontId="10" fillId="0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14" borderId="15" xfId="0" applyFont="1" applyFill="1" applyBorder="1" applyAlignment="1"/>
    <xf numFmtId="0" fontId="0" fillId="0" borderId="9" xfId="0" applyBorder="1" applyAlignment="1"/>
    <xf numFmtId="1" fontId="4" fillId="10" borderId="0" xfId="0" applyNumberFormat="1" applyFont="1" applyFill="1" applyBorder="1" applyAlignment="1"/>
    <xf numFmtId="1" fontId="4" fillId="10" borderId="15" xfId="0" applyNumberFormat="1" applyFont="1" applyFill="1" applyBorder="1" applyAlignment="1">
      <alignment horizontal="left"/>
    </xf>
    <xf numFmtId="1" fontId="29" fillId="0" borderId="9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wrapText="1"/>
    </xf>
    <xf numFmtId="0" fontId="26" fillId="12" borderId="0" xfId="0" applyFont="1" applyFill="1" applyAlignment="1"/>
    <xf numFmtId="1" fontId="26" fillId="12" borderId="0" xfId="0" applyNumberFormat="1" applyFont="1" applyFill="1" applyAlignment="1"/>
    <xf numFmtId="0" fontId="10" fillId="5" borderId="15" xfId="0" applyFont="1" applyFill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1" fontId="10" fillId="15" borderId="15" xfId="0" applyNumberFormat="1" applyFont="1" applyFill="1" applyBorder="1" applyAlignment="1"/>
    <xf numFmtId="0" fontId="0" fillId="0" borderId="0" xfId="0" applyFill="1" applyAlignment="1"/>
    <xf numFmtId="0" fontId="17" fillId="0" borderId="15" xfId="0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23" fillId="0" borderId="4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" fontId="5" fillId="16" borderId="9" xfId="0" applyNumberFormat="1" applyFont="1" applyFill="1" applyBorder="1" applyAlignment="1">
      <alignment horizontal="center"/>
    </xf>
    <xf numFmtId="2" fontId="29" fillId="3" borderId="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4" fillId="0" borderId="0" xfId="0" applyFont="1" applyAlignment="1"/>
    <xf numFmtId="0" fontId="35" fillId="18" borderId="15" xfId="0" applyFont="1" applyFill="1" applyBorder="1" applyAlignment="1"/>
    <xf numFmtId="2" fontId="36" fillId="3" borderId="15" xfId="0" applyNumberFormat="1" applyFont="1" applyFill="1" applyBorder="1" applyAlignment="1">
      <alignment horizontal="center"/>
    </xf>
    <xf numFmtId="2" fontId="36" fillId="17" borderId="15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17" borderId="15" xfId="0" applyFont="1" applyFill="1" applyBorder="1" applyAlignment="1"/>
    <xf numFmtId="0" fontId="37" fillId="0" borderId="15" xfId="0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right"/>
    </xf>
    <xf numFmtId="1" fontId="38" fillId="12" borderId="15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1" fontId="34" fillId="12" borderId="15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/>
    </xf>
    <xf numFmtId="1" fontId="5" fillId="18" borderId="9" xfId="0" applyNumberFormat="1" applyFont="1" applyFill="1" applyBorder="1" applyAlignment="1">
      <alignment horizontal="center"/>
    </xf>
    <xf numFmtId="1" fontId="36" fillId="18" borderId="9" xfId="0" applyNumberFormat="1" applyFont="1" applyFill="1" applyBorder="1" applyAlignment="1">
      <alignment horizontal="center"/>
    </xf>
    <xf numFmtId="0" fontId="34" fillId="18" borderId="0" xfId="0" applyFont="1" applyFill="1" applyAlignment="1"/>
    <xf numFmtId="1" fontId="5" fillId="10" borderId="15" xfId="0" applyNumberFormat="1" applyFont="1" applyFill="1" applyBorder="1" applyAlignment="1"/>
    <xf numFmtId="1" fontId="5" fillId="10" borderId="15" xfId="0" applyNumberFormat="1" applyFont="1" applyFill="1" applyBorder="1" applyAlignment="1">
      <alignment horizontal="center"/>
    </xf>
    <xf numFmtId="0" fontId="39" fillId="10" borderId="15" xfId="0" applyFont="1" applyFill="1" applyBorder="1" applyAlignment="1"/>
    <xf numFmtId="0" fontId="39" fillId="10" borderId="0" xfId="0" applyFont="1" applyFill="1" applyBorder="1" applyAlignment="1"/>
    <xf numFmtId="0" fontId="39" fillId="14" borderId="15" xfId="0" applyFont="1" applyFill="1" applyBorder="1" applyAlignment="1"/>
    <xf numFmtId="0" fontId="26" fillId="0" borderId="9" xfId="0" applyFont="1" applyBorder="1" applyAlignment="1"/>
    <xf numFmtId="0" fontId="40" fillId="0" borderId="0" xfId="0" applyFont="1" applyAlignment="1"/>
    <xf numFmtId="0" fontId="41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right"/>
    </xf>
    <xf numFmtId="1" fontId="42" fillId="11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3" fillId="18" borderId="9" xfId="0" applyNumberFormat="1" applyFont="1" applyFill="1" applyBorder="1" applyAlignment="1">
      <alignment horizontal="center"/>
    </xf>
    <xf numFmtId="1" fontId="5" fillId="15" borderId="15" xfId="0" applyNumberFormat="1" applyFont="1" applyFill="1" applyBorder="1" applyAlignment="1"/>
    <xf numFmtId="1" fontId="4" fillId="0" borderId="9" xfId="0" applyNumberFormat="1" applyFont="1" applyFill="1" applyBorder="1" applyAlignment="1"/>
    <xf numFmtId="1" fontId="44" fillId="0" borderId="15" xfId="0" applyNumberFormat="1" applyFont="1" applyFill="1" applyBorder="1" applyAlignment="1"/>
    <xf numFmtId="1" fontId="44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/>
    <xf numFmtId="1" fontId="44" fillId="0" borderId="9" xfId="0" applyNumberFormat="1" applyFont="1" applyFill="1" applyBorder="1" applyAlignment="1"/>
    <xf numFmtId="1" fontId="44" fillId="0" borderId="9" xfId="0" applyNumberFormat="1" applyFont="1" applyFill="1" applyBorder="1" applyAlignment="1">
      <alignment horizontal="center"/>
    </xf>
    <xf numFmtId="1" fontId="46" fillId="0" borderId="9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/>
    <xf numFmtId="0" fontId="47" fillId="0" borderId="0" xfId="0" applyFont="1" applyFill="1" applyAlignment="1"/>
    <xf numFmtId="1" fontId="4" fillId="0" borderId="15" xfId="0" applyNumberFormat="1" applyFont="1" applyFill="1" applyBorder="1" applyAlignment="1"/>
    <xf numFmtId="1" fontId="4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/>
    <xf numFmtId="1" fontId="4" fillId="12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/>
    <xf numFmtId="1" fontId="4" fillId="0" borderId="15" xfId="0" applyNumberFormat="1" applyFont="1" applyFill="1" applyBorder="1" applyAlignment="1">
      <alignment horizontal="left"/>
    </xf>
    <xf numFmtId="0" fontId="0" fillId="0" borderId="9" xfId="0" applyFill="1" applyBorder="1" applyAlignment="1"/>
    <xf numFmtId="1" fontId="44" fillId="0" borderId="15" xfId="0" applyNumberFormat="1" applyFont="1" applyFill="1" applyBorder="1" applyAlignment="1">
      <alignment horizontal="left"/>
    </xf>
    <xf numFmtId="0" fontId="47" fillId="0" borderId="9" xfId="0" applyFont="1" applyFill="1" applyBorder="1" applyAlignment="1"/>
    <xf numFmtId="1" fontId="4" fillId="0" borderId="0" xfId="0" applyNumberFormat="1" applyFont="1" applyFill="1" applyBorder="1" applyAlignment="1"/>
    <xf numFmtId="1" fontId="44" fillId="0" borderId="0" xfId="0" applyNumberFormat="1" applyFont="1" applyFill="1" applyBorder="1" applyAlignment="1"/>
    <xf numFmtId="1" fontId="44" fillId="0" borderId="11" xfId="0" applyNumberFormat="1" applyFont="1" applyFill="1" applyBorder="1" applyAlignment="1"/>
    <xf numFmtId="0" fontId="47" fillId="0" borderId="0" xfId="0" applyFont="1" applyFill="1" applyBorder="1" applyAlignment="1"/>
    <xf numFmtId="1" fontId="30" fillId="0" borderId="15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16" fontId="49" fillId="0" borderId="15" xfId="0" applyNumberFormat="1" applyFont="1" applyBorder="1" applyAlignment="1">
      <alignment horizontal="center"/>
    </xf>
    <xf numFmtId="1" fontId="50" fillId="18" borderId="9" xfId="0" applyNumberFormat="1" applyFont="1" applyFill="1" applyBorder="1" applyAlignment="1">
      <alignment horizontal="center"/>
    </xf>
    <xf numFmtId="1" fontId="32" fillId="18" borderId="9" xfId="0" applyNumberFormat="1" applyFont="1" applyFill="1" applyBorder="1" applyAlignment="1">
      <alignment horizontal="center"/>
    </xf>
    <xf numFmtId="1" fontId="51" fillId="0" borderId="15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16" fontId="52" fillId="0" borderId="15" xfId="0" applyNumberFormat="1" applyFont="1" applyBorder="1" applyAlignment="1">
      <alignment horizontal="center"/>
    </xf>
    <xf numFmtId="1" fontId="51" fillId="0" borderId="9" xfId="0" applyNumberFormat="1" applyFont="1" applyFill="1" applyBorder="1" applyAlignment="1">
      <alignment horizontal="center"/>
    </xf>
    <xf numFmtId="1" fontId="51" fillId="18" borderId="9" xfId="0" applyNumberFormat="1" applyFont="1" applyFill="1" applyBorder="1" applyAlignment="1">
      <alignment horizontal="center"/>
    </xf>
    <xf numFmtId="0" fontId="53" fillId="0" borderId="0" xfId="0" applyFont="1" applyAlignment="1"/>
    <xf numFmtId="1" fontId="5" fillId="4" borderId="3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 wrapText="1"/>
    </xf>
    <xf numFmtId="1" fontId="32" fillId="0" borderId="9" xfId="0" applyNumberFormat="1" applyFont="1" applyFill="1" applyBorder="1" applyAlignment="1">
      <alignment horizontal="right"/>
    </xf>
    <xf numFmtId="1" fontId="30" fillId="19" borderId="15" xfId="0" applyNumberFormat="1" applyFont="1" applyFill="1" applyBorder="1" applyAlignment="1">
      <alignment horizontal="center"/>
    </xf>
    <xf numFmtId="0" fontId="48" fillId="19" borderId="15" xfId="0" applyFont="1" applyFill="1" applyBorder="1" applyAlignment="1">
      <alignment horizontal="center" wrapText="1"/>
    </xf>
    <xf numFmtId="0" fontId="49" fillId="19" borderId="15" xfId="0" applyFont="1" applyFill="1" applyBorder="1" applyAlignment="1">
      <alignment horizontal="center" wrapText="1"/>
    </xf>
    <xf numFmtId="16" fontId="49" fillId="19" borderId="15" xfId="0" applyNumberFormat="1" applyFont="1" applyFill="1" applyBorder="1" applyAlignment="1">
      <alignment horizontal="center"/>
    </xf>
    <xf numFmtId="0" fontId="30" fillId="19" borderId="7" xfId="0" applyFont="1" applyFill="1" applyBorder="1" applyAlignment="1">
      <alignment horizontal="center"/>
    </xf>
    <xf numFmtId="1" fontId="30" fillId="19" borderId="9" xfId="0" applyNumberFormat="1" applyFont="1" applyFill="1" applyBorder="1" applyAlignment="1">
      <alignment horizontal="right"/>
    </xf>
    <xf numFmtId="1" fontId="54" fillId="19" borderId="15" xfId="0" applyNumberFormat="1" applyFont="1" applyFill="1" applyBorder="1" applyAlignment="1">
      <alignment horizontal="right"/>
    </xf>
    <xf numFmtId="1" fontId="55" fillId="19" borderId="15" xfId="0" applyNumberFormat="1" applyFont="1" applyFill="1" applyBorder="1" applyAlignment="1">
      <alignment horizontal="right"/>
    </xf>
    <xf numFmtId="1" fontId="56" fillId="19" borderId="15" xfId="0" applyNumberFormat="1" applyFont="1" applyFill="1" applyBorder="1" applyAlignment="1">
      <alignment horizontal="right"/>
    </xf>
    <xf numFmtId="1" fontId="32" fillId="19" borderId="9" xfId="0" applyNumberFormat="1" applyFont="1" applyFill="1" applyBorder="1" applyAlignment="1">
      <alignment horizontal="right"/>
    </xf>
    <xf numFmtId="0" fontId="57" fillId="19" borderId="0" xfId="0" applyFont="1" applyFill="1" applyAlignment="1"/>
    <xf numFmtId="1" fontId="30" fillId="18" borderId="15" xfId="0" applyNumberFormat="1" applyFont="1" applyFill="1" applyBorder="1" applyAlignment="1">
      <alignment horizontal="center"/>
    </xf>
    <xf numFmtId="0" fontId="48" fillId="18" borderId="15" xfId="0" applyFont="1" applyFill="1" applyBorder="1" applyAlignment="1">
      <alignment horizontal="center" wrapText="1"/>
    </xf>
    <xf numFmtId="0" fontId="49" fillId="18" borderId="15" xfId="0" applyFont="1" applyFill="1" applyBorder="1" applyAlignment="1">
      <alignment horizontal="center" wrapText="1"/>
    </xf>
    <xf numFmtId="16" fontId="49" fillId="18" borderId="15" xfId="0" applyNumberFormat="1" applyFont="1" applyFill="1" applyBorder="1" applyAlignment="1">
      <alignment horizontal="center"/>
    </xf>
    <xf numFmtId="0" fontId="30" fillId="18" borderId="7" xfId="0" applyFont="1" applyFill="1" applyBorder="1" applyAlignment="1">
      <alignment horizontal="center"/>
    </xf>
    <xf numFmtId="1" fontId="30" fillId="18" borderId="9" xfId="0" applyNumberFormat="1" applyFont="1" applyFill="1" applyBorder="1" applyAlignment="1">
      <alignment horizontal="right"/>
    </xf>
    <xf numFmtId="1" fontId="54" fillId="18" borderId="15" xfId="0" applyNumberFormat="1" applyFont="1" applyFill="1" applyBorder="1" applyAlignment="1">
      <alignment horizontal="right"/>
    </xf>
    <xf numFmtId="1" fontId="55" fillId="18" borderId="15" xfId="0" applyNumberFormat="1" applyFont="1" applyFill="1" applyBorder="1" applyAlignment="1">
      <alignment horizontal="right"/>
    </xf>
    <xf numFmtId="1" fontId="56" fillId="18" borderId="15" xfId="0" applyNumberFormat="1" applyFont="1" applyFill="1" applyBorder="1" applyAlignment="1">
      <alignment horizontal="right"/>
    </xf>
    <xf numFmtId="1" fontId="32" fillId="18" borderId="9" xfId="0" applyNumberFormat="1" applyFont="1" applyFill="1" applyBorder="1" applyAlignment="1">
      <alignment horizontal="right"/>
    </xf>
    <xf numFmtId="0" fontId="57" fillId="18" borderId="0" xfId="0" applyFont="1" applyFill="1" applyAlignment="1"/>
    <xf numFmtId="1" fontId="19" fillId="4" borderId="6" xfId="0" applyNumberFormat="1" applyFont="1" applyFill="1" applyBorder="1" applyAlignment="1"/>
    <xf numFmtId="1" fontId="19" fillId="4" borderId="12" xfId="0" applyNumberFormat="1" applyFont="1" applyFill="1" applyBorder="1" applyAlignment="1"/>
    <xf numFmtId="1" fontId="19" fillId="4" borderId="8" xfId="0" applyNumberFormat="1" applyFont="1" applyFill="1" applyBorder="1" applyAlignment="1"/>
    <xf numFmtId="0" fontId="19" fillId="0" borderId="0" xfId="0" applyFont="1" applyAlignment="1">
      <alignment horizontal="right"/>
    </xf>
    <xf numFmtId="1" fontId="58" fillId="4" borderId="6" xfId="0" applyNumberFormat="1" applyFont="1" applyFill="1" applyBorder="1" applyAlignment="1"/>
    <xf numFmtId="1" fontId="58" fillId="4" borderId="12" xfId="0" applyNumberFormat="1" applyFont="1" applyFill="1" applyBorder="1" applyAlignment="1"/>
    <xf numFmtId="1" fontId="58" fillId="8" borderId="15" xfId="0" applyNumberFormat="1" applyFont="1" applyFill="1" applyBorder="1" applyAlignment="1">
      <alignment horizontal="right"/>
    </xf>
    <xf numFmtId="1" fontId="58" fillId="4" borderId="8" xfId="0" applyNumberFormat="1" applyFont="1" applyFill="1" applyBorder="1" applyAlignment="1"/>
    <xf numFmtId="1" fontId="59" fillId="19" borderId="15" xfId="0" applyNumberFormat="1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1" fontId="44" fillId="9" borderId="9" xfId="0" applyNumberFormat="1" applyFont="1" applyFill="1" applyBorder="1" applyAlignment="1">
      <alignment horizontal="right"/>
    </xf>
    <xf numFmtId="1" fontId="46" fillId="19" borderId="9" xfId="0" applyNumberFormat="1" applyFont="1" applyFill="1" applyBorder="1" applyAlignment="1">
      <alignment horizontal="right"/>
    </xf>
    <xf numFmtId="1" fontId="44" fillId="0" borderId="9" xfId="0" applyNumberFormat="1" applyFont="1" applyFill="1" applyBorder="1" applyAlignment="1">
      <alignment horizontal="right"/>
    </xf>
    <xf numFmtId="1" fontId="46" fillId="18" borderId="9" xfId="0" applyNumberFormat="1" applyFont="1" applyFill="1" applyBorder="1" applyAlignment="1">
      <alignment horizontal="right"/>
    </xf>
    <xf numFmtId="0" fontId="44" fillId="0" borderId="0" xfId="0" applyFont="1" applyAlignment="1"/>
    <xf numFmtId="1" fontId="46" fillId="0" borderId="9" xfId="0" applyNumberFormat="1" applyFont="1" applyFill="1" applyBorder="1" applyAlignment="1">
      <alignment horizontal="right"/>
    </xf>
    <xf numFmtId="0" fontId="44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1" fontId="5" fillId="12" borderId="15" xfId="0" applyNumberFormat="1" applyFont="1" applyFill="1" applyBorder="1" applyAlignment="1">
      <alignment horizontal="center"/>
    </xf>
    <xf numFmtId="1" fontId="32" fillId="20" borderId="9" xfId="0" applyNumberFormat="1" applyFont="1" applyFill="1" applyBorder="1" applyAlignment="1">
      <alignment horizontal="right"/>
    </xf>
    <xf numFmtId="1" fontId="59" fillId="12" borderId="15" xfId="0" applyNumberFormat="1" applyFont="1" applyFill="1" applyBorder="1" applyAlignment="1">
      <alignment horizontal="right"/>
    </xf>
    <xf numFmtId="1" fontId="55" fillId="12" borderId="15" xfId="0" applyNumberFormat="1" applyFont="1" applyFill="1" applyBorder="1" applyAlignment="1">
      <alignment horizontal="right"/>
    </xf>
    <xf numFmtId="1" fontId="5" fillId="20" borderId="15" xfId="0" applyNumberFormat="1" applyFont="1" applyFill="1" applyBorder="1" applyAlignment="1"/>
    <xf numFmtId="1" fontId="5" fillId="20" borderId="15" xfId="0" applyNumberFormat="1" applyFont="1" applyFill="1" applyBorder="1" applyAlignment="1">
      <alignment horizontal="center"/>
    </xf>
    <xf numFmtId="0" fontId="39" fillId="20" borderId="15" xfId="0" applyFont="1" applyFill="1" applyBorder="1" applyAlignment="1"/>
    <xf numFmtId="1" fontId="32" fillId="20" borderId="15" xfId="0" applyNumberFormat="1" applyFont="1" applyFill="1" applyBorder="1" applyAlignment="1"/>
    <xf numFmtId="1" fontId="32" fillId="20" borderId="15" xfId="0" applyNumberFormat="1" applyFont="1" applyFill="1" applyBorder="1" applyAlignment="1">
      <alignment horizontal="center"/>
    </xf>
    <xf numFmtId="0" fontId="60" fillId="20" borderId="15" xfId="0" applyFont="1" applyFill="1" applyBorder="1" applyAlignment="1"/>
    <xf numFmtId="0" fontId="60" fillId="20" borderId="0" xfId="0" applyFont="1" applyFill="1" applyBorder="1" applyAlignment="1"/>
    <xf numFmtId="1" fontId="32" fillId="21" borderId="15" xfId="0" applyNumberFormat="1" applyFont="1" applyFill="1" applyBorder="1" applyAlignment="1"/>
    <xf numFmtId="1" fontId="30" fillId="20" borderId="15" xfId="0" applyNumberFormat="1" applyFont="1" applyFill="1" applyBorder="1" applyAlignment="1">
      <alignment horizontal="center"/>
    </xf>
    <xf numFmtId="0" fontId="61" fillId="20" borderId="15" xfId="0" applyFont="1" applyFill="1" applyBorder="1" applyAlignment="1"/>
    <xf numFmtId="1" fontId="4" fillId="20" borderId="15" xfId="0" applyNumberFormat="1" applyFont="1" applyFill="1" applyBorder="1" applyAlignment="1"/>
    <xf numFmtId="1" fontId="30" fillId="20" borderId="15" xfId="0" applyNumberFormat="1" applyFont="1" applyFill="1" applyBorder="1" applyAlignment="1"/>
    <xf numFmtId="1" fontId="62" fillId="21" borderId="15" xfId="0" applyNumberFormat="1" applyFont="1" applyFill="1" applyBorder="1" applyAlignment="1"/>
    <xf numFmtId="1" fontId="44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 wrapText="1"/>
    </xf>
    <xf numFmtId="16" fontId="63" fillId="0" borderId="15" xfId="0" applyNumberFormat="1" applyFont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1" fontId="44" fillId="8" borderId="9" xfId="0" applyNumberFormat="1" applyFont="1" applyFill="1" applyBorder="1" applyAlignment="1">
      <alignment horizontal="right"/>
    </xf>
    <xf numFmtId="1" fontId="44" fillId="8" borderId="15" xfId="0" applyNumberFormat="1" applyFont="1" applyFill="1" applyBorder="1" applyAlignment="1">
      <alignment horizontal="right"/>
    </xf>
    <xf numFmtId="1" fontId="46" fillId="19" borderId="15" xfId="0" applyNumberFormat="1" applyFont="1" applyFill="1" applyBorder="1" applyAlignment="1">
      <alignment horizontal="right"/>
    </xf>
    <xf numFmtId="1" fontId="5" fillId="22" borderId="9" xfId="0" applyNumberFormat="1" applyFont="1" applyFill="1" applyBorder="1" applyAlignment="1">
      <alignment horizontal="right"/>
    </xf>
    <xf numFmtId="1" fontId="44" fillId="22" borderId="9" xfId="0" applyNumberFormat="1" applyFont="1" applyFill="1" applyBorder="1" applyAlignment="1">
      <alignment horizontal="right"/>
    </xf>
    <xf numFmtId="1" fontId="4" fillId="22" borderId="15" xfId="0" applyNumberFormat="1" applyFont="1" applyFill="1" applyBorder="1" applyAlignment="1"/>
    <xf numFmtId="0" fontId="57" fillId="0" borderId="0" xfId="0" applyFont="1" applyFill="1" applyAlignment="1"/>
    <xf numFmtId="1" fontId="5" fillId="10" borderId="9" xfId="0" applyNumberFormat="1" applyFont="1" applyFill="1" applyBorder="1" applyAlignment="1"/>
    <xf numFmtId="0" fontId="64" fillId="0" borderId="0" xfId="0" applyFont="1" applyFill="1" applyAlignment="1"/>
    <xf numFmtId="1" fontId="5" fillId="0" borderId="15" xfId="0" applyNumberFormat="1" applyFont="1" applyFill="1" applyBorder="1" applyAlignment="1"/>
    <xf numFmtId="1" fontId="5" fillId="0" borderId="15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/>
    <xf numFmtId="1" fontId="4" fillId="23" borderId="15" xfId="0" applyNumberFormat="1" applyFont="1" applyFill="1" applyBorder="1" applyAlignment="1">
      <alignment horizontal="center"/>
    </xf>
    <xf numFmtId="1" fontId="5" fillId="23" borderId="15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/>
    <xf numFmtId="0" fontId="66" fillId="0" borderId="0" xfId="0" applyFont="1" applyAlignment="1">
      <alignment horizontal="center"/>
    </xf>
    <xf numFmtId="0" fontId="66" fillId="0" borderId="0" xfId="0" applyFont="1" applyAlignment="1"/>
    <xf numFmtId="0" fontId="67" fillId="0" borderId="0" xfId="0" applyFont="1" applyAlignment="1"/>
    <xf numFmtId="1" fontId="66" fillId="0" borderId="0" xfId="0" applyNumberFormat="1" applyFont="1" applyAlignment="1"/>
    <xf numFmtId="1" fontId="67" fillId="0" borderId="0" xfId="0" applyNumberFormat="1" applyFont="1" applyAlignment="1"/>
    <xf numFmtId="1" fontId="4" fillId="24" borderId="15" xfId="0" applyNumberFormat="1" applyFont="1" applyFill="1" applyBorder="1" applyAlignment="1"/>
    <xf numFmtId="1" fontId="4" fillId="24" borderId="15" xfId="0" applyNumberFormat="1" applyFont="1" applyFill="1" applyBorder="1" applyAlignment="1">
      <alignment horizontal="center"/>
    </xf>
    <xf numFmtId="0" fontId="15" fillId="24" borderId="15" xfId="0" applyFont="1" applyFill="1" applyBorder="1" applyAlignment="1"/>
    <xf numFmtId="1" fontId="68" fillId="0" borderId="15" xfId="0" applyNumberFormat="1" applyFont="1" applyBorder="1" applyAlignment="1">
      <alignment horizontal="center"/>
    </xf>
    <xf numFmtId="16" fontId="48" fillId="0" borderId="15" xfId="0" applyNumberFormat="1" applyFont="1" applyBorder="1" applyAlignment="1">
      <alignment horizontal="center"/>
    </xf>
    <xf numFmtId="1" fontId="68" fillId="0" borderId="9" xfId="0" applyNumberFormat="1" applyFont="1" applyFill="1" applyBorder="1" applyAlignment="1">
      <alignment horizontal="center"/>
    </xf>
    <xf numFmtId="0" fontId="69" fillId="0" borderId="0" xfId="0" applyFont="1" applyAlignment="1"/>
    <xf numFmtId="0" fontId="70" fillId="0" borderId="0" xfId="0" applyFont="1" applyAlignment="1"/>
    <xf numFmtId="1" fontId="68" fillId="19" borderId="15" xfId="0" applyNumberFormat="1" applyFont="1" applyFill="1" applyBorder="1" applyAlignment="1">
      <alignment horizontal="center"/>
    </xf>
    <xf numFmtId="16" fontId="48" fillId="19" borderId="15" xfId="0" applyNumberFormat="1" applyFont="1" applyFill="1" applyBorder="1" applyAlignment="1">
      <alignment horizontal="center"/>
    </xf>
    <xf numFmtId="0" fontId="71" fillId="15" borderId="15" xfId="0" applyFont="1" applyFill="1" applyBorder="1" applyAlignment="1"/>
    <xf numFmtId="1" fontId="72" fillId="18" borderId="9" xfId="0" applyNumberFormat="1" applyFont="1" applyFill="1" applyBorder="1" applyAlignment="1">
      <alignment horizontal="center"/>
    </xf>
    <xf numFmtId="1" fontId="4" fillId="20" borderId="15" xfId="0" applyNumberFormat="1" applyFont="1" applyFill="1" applyBorder="1" applyAlignment="1">
      <alignment horizontal="center"/>
    </xf>
    <xf numFmtId="0" fontId="15" fillId="20" borderId="15" xfId="0" applyFont="1" applyFill="1" applyBorder="1" applyAlignment="1"/>
    <xf numFmtId="1" fontId="9" fillId="4" borderId="10" xfId="0" applyNumberFormat="1" applyFont="1" applyFill="1" applyBorder="1" applyAlignment="1">
      <alignment horizontal="center" wrapText="1"/>
    </xf>
    <xf numFmtId="1" fontId="9" fillId="4" borderId="13" xfId="0" applyNumberFormat="1" applyFont="1" applyFill="1" applyBorder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 wrapText="1"/>
    </xf>
    <xf numFmtId="1" fontId="5" fillId="4" borderId="3" xfId="0" applyNumberFormat="1" applyFont="1" applyFill="1" applyBorder="1" applyAlignment="1">
      <alignment horizontal="center" wrapText="1"/>
    </xf>
    <xf numFmtId="1" fontId="5" fillId="4" borderId="8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2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E753"/>
      <color rgb="FFC7D5E1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2"/>
  <sheetViews>
    <sheetView showGridLines="0" zoomScale="142" zoomScaleNormal="142" workbookViewId="0">
      <selection activeCell="A6" sqref="A6:XFD47"/>
    </sheetView>
  </sheetViews>
  <sheetFormatPr baseColWidth="10" defaultColWidth="17.6640625" defaultRowHeight="20" customHeight="1" x14ac:dyDescent="0.15"/>
  <cols>
    <col min="1" max="1" width="21.83203125" customWidth="1"/>
    <col min="2" max="4" width="8" style="79" customWidth="1"/>
    <col min="5" max="5" width="20.1640625" customWidth="1"/>
    <col min="6" max="6" width="0.83203125" hidden="1" customWidth="1"/>
    <col min="7" max="7" width="5.1640625" bestFit="1" customWidth="1"/>
    <col min="8" max="8" width="5.83203125" style="140" customWidth="1"/>
    <col min="9" max="11" width="5.6640625" style="102" customWidth="1"/>
    <col min="12" max="12" width="7.1640625" style="141" customWidth="1"/>
    <col min="13" max="13" width="5.1640625" hidden="1" customWidth="1"/>
    <col min="14" max="16" width="5.6640625" style="140" customWidth="1"/>
    <col min="17" max="17" width="5.6640625" customWidth="1"/>
    <col min="18" max="18" width="5.6640625" style="140" customWidth="1"/>
    <col min="19" max="19" width="5.6640625" customWidth="1"/>
    <col min="20" max="21" width="5.6640625" style="140" customWidth="1"/>
    <col min="22" max="27" width="5.6640625" customWidth="1"/>
    <col min="28" max="33" width="5.5" customWidth="1"/>
    <col min="34" max="34" width="5.5" style="249" customWidth="1"/>
    <col min="35" max="35" width="5.5" style="140" customWidth="1"/>
    <col min="36" max="37" width="5.5" style="249" customWidth="1"/>
    <col min="38" max="39" width="5.5" style="342" customWidth="1"/>
  </cols>
  <sheetData>
    <row r="1" spans="1:40" ht="33.75" customHeight="1" x14ac:dyDescent="0.15">
      <c r="A1" s="1" t="s">
        <v>283</v>
      </c>
      <c r="B1" s="109"/>
      <c r="C1" s="109"/>
      <c r="D1" s="109"/>
      <c r="E1" s="1"/>
      <c r="F1" s="1"/>
      <c r="G1" s="1"/>
      <c r="H1" s="145" t="s">
        <v>27</v>
      </c>
      <c r="I1" s="1"/>
      <c r="J1" s="1"/>
      <c r="K1" s="1"/>
      <c r="L1" s="150"/>
      <c r="M1" s="1"/>
      <c r="N1" s="238">
        <v>2022</v>
      </c>
      <c r="O1" s="238">
        <v>2022</v>
      </c>
      <c r="P1" s="238">
        <v>2022</v>
      </c>
      <c r="Q1" s="80">
        <v>2023</v>
      </c>
      <c r="R1" s="238">
        <v>2022</v>
      </c>
      <c r="S1" s="80">
        <v>2023</v>
      </c>
      <c r="T1" s="238">
        <v>2023</v>
      </c>
      <c r="U1" s="238">
        <v>2023</v>
      </c>
      <c r="V1" s="80">
        <v>2023</v>
      </c>
      <c r="W1" s="80">
        <v>2023</v>
      </c>
      <c r="X1" s="80">
        <v>2023</v>
      </c>
      <c r="Y1" s="80">
        <v>2023</v>
      </c>
      <c r="Z1" s="80">
        <v>2023</v>
      </c>
      <c r="AA1" s="80">
        <v>2023</v>
      </c>
      <c r="AB1" s="80">
        <v>2023</v>
      </c>
      <c r="AC1" s="80">
        <v>2023</v>
      </c>
      <c r="AD1" s="80">
        <v>2023</v>
      </c>
      <c r="AE1" s="80">
        <v>2023</v>
      </c>
      <c r="AF1" s="80">
        <v>2023</v>
      </c>
      <c r="AG1" s="80">
        <v>2023</v>
      </c>
      <c r="AH1" s="244">
        <v>2023</v>
      </c>
      <c r="AI1" s="238">
        <v>2023</v>
      </c>
      <c r="AJ1" s="244">
        <v>2023</v>
      </c>
      <c r="AK1" s="244">
        <v>2023</v>
      </c>
      <c r="AL1" s="339">
        <v>2023</v>
      </c>
      <c r="AM1" s="339">
        <v>2023</v>
      </c>
    </row>
    <row r="2" spans="1:40" ht="38" customHeight="1" x14ac:dyDescent="0.15">
      <c r="A2" s="2"/>
      <c r="B2" s="110"/>
      <c r="C2" s="110"/>
      <c r="D2" s="110"/>
      <c r="E2" s="169"/>
      <c r="F2" s="2"/>
      <c r="G2" s="2"/>
      <c r="H2" s="146"/>
      <c r="I2" s="2"/>
      <c r="J2" s="2"/>
      <c r="K2" s="2"/>
      <c r="L2" s="146"/>
      <c r="M2" s="3" t="s">
        <v>20</v>
      </c>
      <c r="N2" s="239" t="s">
        <v>74</v>
      </c>
      <c r="O2" s="239" t="s">
        <v>74</v>
      </c>
      <c r="P2" s="239" t="s">
        <v>74</v>
      </c>
      <c r="Q2" s="93" t="s">
        <v>75</v>
      </c>
      <c r="R2" s="239" t="s">
        <v>74</v>
      </c>
      <c r="S2" s="93" t="s">
        <v>75</v>
      </c>
      <c r="T2" s="239" t="s">
        <v>74</v>
      </c>
      <c r="U2" s="239" t="s">
        <v>74</v>
      </c>
      <c r="V2" s="93" t="s">
        <v>157</v>
      </c>
      <c r="W2" s="93" t="s">
        <v>157</v>
      </c>
      <c r="X2" s="93" t="s">
        <v>184</v>
      </c>
      <c r="Y2" s="93" t="s">
        <v>184</v>
      </c>
      <c r="Z2" s="93" t="s">
        <v>157</v>
      </c>
      <c r="AA2" s="93" t="s">
        <v>229</v>
      </c>
      <c r="AB2" s="93" t="s">
        <v>251</v>
      </c>
      <c r="AC2" s="93" t="s">
        <v>251</v>
      </c>
      <c r="AD2" s="93" t="s">
        <v>250</v>
      </c>
      <c r="AE2" s="93" t="s">
        <v>250</v>
      </c>
      <c r="AF2" s="93" t="s">
        <v>73</v>
      </c>
      <c r="AG2" s="93" t="s">
        <v>73</v>
      </c>
      <c r="AH2" s="245" t="s">
        <v>259</v>
      </c>
      <c r="AI2" s="239" t="s">
        <v>74</v>
      </c>
      <c r="AJ2" s="245" t="s">
        <v>259</v>
      </c>
      <c r="AK2" s="245" t="s">
        <v>259</v>
      </c>
      <c r="AL2" s="239" t="s">
        <v>74</v>
      </c>
      <c r="AM2" s="239" t="s">
        <v>154</v>
      </c>
    </row>
    <row r="3" spans="1:40" ht="36" customHeight="1" x14ac:dyDescent="0.15">
      <c r="A3" s="16" t="s">
        <v>25</v>
      </c>
      <c r="B3" s="111" t="s">
        <v>30</v>
      </c>
      <c r="C3" s="111"/>
      <c r="D3" s="111"/>
      <c r="E3" s="17"/>
      <c r="F3" s="18"/>
      <c r="G3" s="19"/>
      <c r="H3" s="350" t="s">
        <v>282</v>
      </c>
      <c r="I3" s="350"/>
      <c r="J3" s="350"/>
      <c r="K3" s="350"/>
      <c r="L3" s="351"/>
      <c r="M3" s="3" t="s">
        <v>21</v>
      </c>
      <c r="N3" s="240" t="s">
        <v>108</v>
      </c>
      <c r="O3" s="240" t="s">
        <v>108</v>
      </c>
      <c r="P3" s="240" t="s">
        <v>142</v>
      </c>
      <c r="Q3" s="71" t="s">
        <v>136</v>
      </c>
      <c r="R3" s="240" t="s">
        <v>142</v>
      </c>
      <c r="S3" s="71" t="s">
        <v>136</v>
      </c>
      <c r="T3" s="240" t="s">
        <v>151</v>
      </c>
      <c r="U3" s="240" t="s">
        <v>151</v>
      </c>
      <c r="V3" s="71" t="s">
        <v>158</v>
      </c>
      <c r="W3" s="71" t="s">
        <v>158</v>
      </c>
      <c r="X3" s="71" t="s">
        <v>185</v>
      </c>
      <c r="Y3" s="71" t="s">
        <v>185</v>
      </c>
      <c r="Z3" s="71" t="s">
        <v>209</v>
      </c>
      <c r="AA3" s="71" t="s">
        <v>230</v>
      </c>
      <c r="AB3" s="71" t="s">
        <v>252</v>
      </c>
      <c r="AC3" s="71" t="s">
        <v>252</v>
      </c>
      <c r="AD3" s="71" t="s">
        <v>214</v>
      </c>
      <c r="AE3" s="71" t="s">
        <v>214</v>
      </c>
      <c r="AF3" s="71" t="s">
        <v>258</v>
      </c>
      <c r="AG3" s="71" t="s">
        <v>258</v>
      </c>
      <c r="AH3" s="245" t="s">
        <v>158</v>
      </c>
      <c r="AI3" s="240" t="s">
        <v>263</v>
      </c>
      <c r="AJ3" s="245" t="s">
        <v>158</v>
      </c>
      <c r="AK3" s="245" t="s">
        <v>158</v>
      </c>
      <c r="AL3" s="239" t="s">
        <v>289</v>
      </c>
      <c r="AM3" s="239" t="s">
        <v>289</v>
      </c>
    </row>
    <row r="4" spans="1:40" ht="15" customHeight="1" x14ac:dyDescent="0.15">
      <c r="A4" s="4"/>
      <c r="B4" s="107"/>
      <c r="C4" s="352" t="s">
        <v>287</v>
      </c>
      <c r="D4" s="107"/>
      <c r="E4" s="5"/>
      <c r="F4" s="6"/>
      <c r="G4" s="7" t="s">
        <v>40</v>
      </c>
      <c r="H4" s="147" t="s">
        <v>3</v>
      </c>
      <c r="I4" s="8" t="s">
        <v>12</v>
      </c>
      <c r="J4" s="9" t="s">
        <v>12</v>
      </c>
      <c r="K4" s="10" t="s">
        <v>12</v>
      </c>
      <c r="L4" s="151" t="s">
        <v>5</v>
      </c>
      <c r="M4" s="11" t="s">
        <v>22</v>
      </c>
      <c r="N4" s="241">
        <v>43435</v>
      </c>
      <c r="O4" s="241" t="s">
        <v>106</v>
      </c>
      <c r="P4" s="241">
        <v>43477</v>
      </c>
      <c r="Q4" s="72">
        <v>43478</v>
      </c>
      <c r="R4" s="241" t="s">
        <v>143</v>
      </c>
      <c r="S4" s="72">
        <v>43479</v>
      </c>
      <c r="T4" s="241">
        <v>43485</v>
      </c>
      <c r="U4" s="241">
        <v>43486</v>
      </c>
      <c r="V4" s="72">
        <v>43492</v>
      </c>
      <c r="W4" s="72">
        <v>43493</v>
      </c>
      <c r="X4" s="72">
        <v>43499</v>
      </c>
      <c r="Y4" s="72">
        <v>43500</v>
      </c>
      <c r="Z4" s="72">
        <v>43493</v>
      </c>
      <c r="AA4" s="72">
        <v>43513</v>
      </c>
      <c r="AB4" s="72">
        <v>43517</v>
      </c>
      <c r="AC4" s="72">
        <v>43516</v>
      </c>
      <c r="AD4" s="72">
        <v>43520</v>
      </c>
      <c r="AE4" s="72">
        <v>43521</v>
      </c>
      <c r="AF4" s="72">
        <v>43548</v>
      </c>
      <c r="AG4" s="72">
        <v>43549</v>
      </c>
      <c r="AH4" s="246">
        <v>43553</v>
      </c>
      <c r="AI4" s="241">
        <v>43554</v>
      </c>
      <c r="AJ4" s="246">
        <v>43555</v>
      </c>
      <c r="AK4" s="246">
        <v>43556</v>
      </c>
      <c r="AL4" s="340">
        <v>36129</v>
      </c>
      <c r="AM4" s="340" t="s">
        <v>106</v>
      </c>
    </row>
    <row r="5" spans="1:40" ht="24" customHeight="1" x14ac:dyDescent="0.15">
      <c r="A5" s="12" t="s">
        <v>26</v>
      </c>
      <c r="B5" s="108" t="s">
        <v>99</v>
      </c>
      <c r="C5" s="353"/>
      <c r="D5" s="113" t="s">
        <v>280</v>
      </c>
      <c r="E5" s="13" t="s">
        <v>6</v>
      </c>
      <c r="F5" s="14"/>
      <c r="G5" s="7" t="s">
        <v>3</v>
      </c>
      <c r="H5" s="148" t="s">
        <v>18</v>
      </c>
      <c r="I5" s="15" t="s">
        <v>41</v>
      </c>
      <c r="J5" s="9" t="s">
        <v>42</v>
      </c>
      <c r="K5" s="9" t="s">
        <v>43</v>
      </c>
      <c r="L5" s="151" t="s">
        <v>44</v>
      </c>
      <c r="M5" s="11" t="s">
        <v>23</v>
      </c>
      <c r="N5" s="241" t="s">
        <v>31</v>
      </c>
      <c r="O5" s="241" t="s">
        <v>32</v>
      </c>
      <c r="P5" s="241" t="s">
        <v>31</v>
      </c>
      <c r="Q5" s="72" t="s">
        <v>32</v>
      </c>
      <c r="R5" s="241" t="s">
        <v>32</v>
      </c>
      <c r="S5" s="72" t="s">
        <v>32</v>
      </c>
      <c r="T5" s="241" t="s">
        <v>32</v>
      </c>
      <c r="U5" s="241" t="s">
        <v>31</v>
      </c>
      <c r="V5" s="72" t="s">
        <v>31</v>
      </c>
      <c r="W5" s="72" t="s">
        <v>32</v>
      </c>
      <c r="X5" s="72" t="s">
        <v>32</v>
      </c>
      <c r="Y5" s="72" t="s">
        <v>32</v>
      </c>
      <c r="Z5" s="72" t="s">
        <v>32</v>
      </c>
      <c r="AA5" s="72" t="s">
        <v>32</v>
      </c>
      <c r="AB5" s="72" t="s">
        <v>32</v>
      </c>
      <c r="AC5" s="72" t="s">
        <v>31</v>
      </c>
      <c r="AD5" s="72" t="s">
        <v>32</v>
      </c>
      <c r="AE5" s="72" t="s">
        <v>31</v>
      </c>
      <c r="AF5" s="72" t="s">
        <v>32</v>
      </c>
      <c r="AG5" s="72" t="s">
        <v>31</v>
      </c>
      <c r="AH5" s="246" t="s">
        <v>260</v>
      </c>
      <c r="AI5" s="241" t="s">
        <v>260</v>
      </c>
      <c r="AJ5" s="246" t="s">
        <v>32</v>
      </c>
      <c r="AK5" s="246" t="s">
        <v>31</v>
      </c>
      <c r="AL5" s="340" t="s">
        <v>31</v>
      </c>
      <c r="AM5" s="340" t="s">
        <v>32</v>
      </c>
    </row>
    <row r="6" spans="1:40" s="138" customFormat="1" ht="17" customHeight="1" x14ac:dyDescent="0.15">
      <c r="A6" s="201" t="s">
        <v>277</v>
      </c>
      <c r="B6" s="202">
        <v>2006</v>
      </c>
      <c r="C6" s="202" t="s">
        <v>100</v>
      </c>
      <c r="D6" s="202" t="s">
        <v>76</v>
      </c>
      <c r="E6" s="203" t="s">
        <v>47</v>
      </c>
      <c r="F6" s="58"/>
      <c r="G6" s="58">
        <f>H6</f>
        <v>1</v>
      </c>
      <c r="H6" s="90">
        <f>RANK(L6,$L$6:$L$47,0)</f>
        <v>1</v>
      </c>
      <c r="I6" s="84">
        <f>LARGE(($N6:$AS6),1)</f>
        <v>488</v>
      </c>
      <c r="J6" s="84">
        <f>LARGE(($N6:$AS6),2)</f>
        <v>483.21428571428567</v>
      </c>
      <c r="K6" s="84">
        <f>LARGE(($N6:$AS6),3)</f>
        <v>482.2641509433962</v>
      </c>
      <c r="L6" s="152">
        <f>SUM(I6+J6+K6)</f>
        <v>1453.4784366576819</v>
      </c>
      <c r="M6" s="85"/>
      <c r="N6" s="152">
        <f>IF(ISNA(VLOOKUP($E6,'CC Yukon BA'!$A$17:$E$991,5,FALSE))=TRUE,"0",VLOOKUP($E6,'CC Yukon BA'!$A$17:$E$991,5,FALSE))</f>
        <v>178</v>
      </c>
      <c r="O6" s="152">
        <f>IF(ISNA(VLOOKUP($E6,'CC Yukon SS'!$A$17:$E$991,5,FALSE))=TRUE,"0",VLOOKUP($E6,'CC Yukon SS'!$A$17:$E$991,5,FALSE))</f>
        <v>0</v>
      </c>
      <c r="P6" s="152">
        <f>IF(ISNA(VLOOKUP($E6,'CC SunPeaks BA'!$A$17:$E$991,5,FALSE))=TRUE,"0",VLOOKUP($E6,'CC SunPeaks BA'!$A$17:$E$991,5,FALSE))</f>
        <v>472</v>
      </c>
      <c r="Q6" s="84" t="str">
        <f>IF(ISNA(VLOOKUP($E6,'TT Horseshoe1'!$A$17:$E$991,5,FALSE))=TRUE,"0",VLOOKUP($E6,'TT Horseshoe1'!$A$17:$E$991,5,FALSE))</f>
        <v>0</v>
      </c>
      <c r="R6" s="152">
        <f>IF(ISNA(VLOOKUP($E6,'CC SunPeaks SS'!$A$17:$E$991,5,FALSE))=TRUE,"0",VLOOKUP($E6,'CC SunPeaks SS'!$A$17:$E$991,5,FALSE))</f>
        <v>324</v>
      </c>
      <c r="S6" s="84" t="str">
        <f>IF(ISNA(VLOOKUP($E6,'TT Horseshoe2'!$A$17:$E$991,5,FALSE))=TRUE,"0",VLOOKUP($E6,'TT Horseshoe2'!$A$17:$E$991,5,FALSE))</f>
        <v>0</v>
      </c>
      <c r="T6" s="152">
        <f>IF(ISNA(VLOOKUP($E6,'CC Horseshoe SS'!$A$17:$E$991,5,FALSE))=TRUE,"0",VLOOKUP($E6,'CC Horseshoe SS'!$A$17:$E$991,5,FALSE))</f>
        <v>361</v>
      </c>
      <c r="U6" s="152">
        <f>IF(ISNA(VLOOKUP($E6,'CC Horseshoe BA'!$A$17:$E$991,5,FALSE))=TRUE,"0",VLOOKUP($E6,'CC Horseshoe BA'!$A$17:$E$991,5,FALSE))</f>
        <v>488</v>
      </c>
      <c r="V6" s="84">
        <v>0</v>
      </c>
      <c r="W6" s="84" t="str">
        <f>IF(ISNA(VLOOKUP($E6,'NA Winsport SS'!$A$17:$E$991,5,FALSE))=TRUE,"0",VLOOKUP($E6,'NA Winsport SS'!$A$17:$E$991,5,FALSE))</f>
        <v>0</v>
      </c>
      <c r="X6" s="84" t="str">
        <f>IF(ISNA(VLOOKUP($E6,'TT BV 1'!$A$17:$E$991,5,FALSE))=TRUE,"0",VLOOKUP($E6,'TT BV 1'!$A$17:$E$991,5,FALSE))</f>
        <v>0</v>
      </c>
      <c r="Y6" s="84" t="str">
        <f>IF(ISNA(VLOOKUP($E6,'TT BV 2'!$A$17:$E$992,5,FALSE))=TRUE,"0",VLOOKUP($E6,'TT BV 2'!$A$17:$E$992,5,FALSE))</f>
        <v>0</v>
      </c>
      <c r="Z6" s="84" t="str">
        <f>IF(ISNA(VLOOKUP($E6,'NA Aspen SS'!$A$17:$E$992,5,FALSE))=TRUE,"0",VLOOKUP($E6,'NA Aspen SS'!$A$17:$E$992,5,FALSE))</f>
        <v>0</v>
      </c>
      <c r="AA6" s="84">
        <f>IF(ISNA(VLOOKUP($E6,'Step Up - Avila'!$A$17:$E$992,5,FALSE))=TRUE,"0",VLOOKUP($E6,'Step Up - Avila'!$A$17:$E$992,5,FALSE))</f>
        <v>77</v>
      </c>
      <c r="AB6" s="84" t="str">
        <f>IF(ISNA(VLOOKUP($E6,'CWG - PEI - SS'!$A$17:$E$992,5,FALSE))=TRUE,"0",VLOOKUP($E6,'CWG - PEI - SS'!$A$17:$E$992,5,FALSE))</f>
        <v>0</v>
      </c>
      <c r="AC6" s="84" t="str">
        <f>IF(ISNA(VLOOKUP($E6,'CWG - PEI - BA'!$A$17:$E$992,5,FALSE))=TRUE,"0",VLOOKUP($E6,'CWG - PEI - BA'!$A$17:$E$992,5,FALSE))</f>
        <v>0</v>
      </c>
      <c r="AD6" s="84" t="str">
        <f>IF(ISNA(VLOOKUP($E6,'Prov. Champs - CF - SS'!$A$17:$E$992,5,FALSE))=TRUE,"0",VLOOKUP($E6,'Prov. Champs - CF - SS'!$A$17:$E$992,5,FALSE))</f>
        <v>0</v>
      </c>
      <c r="AE6" s="84" t="str">
        <f>IF(ISNA(VLOOKUP($E6,'Prov. Champs - CF - BA'!$A$17:$E$992,5,FALSE))=TRUE,"0",VLOOKUP($E6,'Prov. Champs - CF - BA'!$A$17:$E$992,5,FALSE))</f>
        <v>0</v>
      </c>
      <c r="AF6" s="84">
        <f>IF(ISNA(VLOOKUP($E6,'NA Stoneham SS'!$A$17:$E$992,5,FALSE))=TRUE,"0",VLOOKUP($E6,'NA Stoneham SS'!$A$17:$E$992,5,FALSE))</f>
        <v>148.09859154929535</v>
      </c>
      <c r="AG6" s="84">
        <f>IF(ISNA(VLOOKUP($E6,'NA Stoneham BA'!$A$17:$E$992,5,FALSE))=TRUE,"0",VLOOKUP($E6,'NA Stoneham BA'!$A$17:$E$992,5,FALSE))</f>
        <v>248.30769230769303</v>
      </c>
      <c r="AH6" s="247" t="str">
        <f>IF(ISNA(VLOOKUP($E6,'JrNats HP'!$A$17:$E$992,5,FALSE))=TRUE,"0",VLOOKUP($E6,'JrNats HP'!$A$17:$E$992,5,FALSE))</f>
        <v>0</v>
      </c>
      <c r="AI6" s="152" t="str">
        <f>IF(ISNA(VLOOKUP($E6,'CC Winsport HP'!$A$17:$E$992,5,FALSE))=TRUE,"0",VLOOKUP($E6,'CC Winsport HP'!$A$17:$E$992,5,FALSE))</f>
        <v>0</v>
      </c>
      <c r="AJ6" s="247" t="str">
        <f>IF(ISNA(VLOOKUP($E6,'JrNats SS'!$A$17:$E$992,5,FALSE))=TRUE,"0",VLOOKUP($E6,'JrNats SS'!$A$17:$E$992,5,FALSE))</f>
        <v>0</v>
      </c>
      <c r="AK6" s="247" t="str">
        <f>IF(ISNA(VLOOKUP($E6,'JrNats BA'!$A$17:$E$992,5,FALSE))=TRUE,"0",VLOOKUP($E6,'JrNats BA'!$A$17:$E$992,5,FALSE))</f>
        <v>0</v>
      </c>
      <c r="AL6" s="341">
        <f>IF(ISNA(VLOOKUP($E6,'CC Yukon BA 2023'!$A$17:$E$992,5,FALSE))=TRUE,"0",VLOOKUP($E6,'CC Yukon BA 2023'!$A$17:$E$992,5,FALSE))</f>
        <v>482.2641509433962</v>
      </c>
      <c r="AM6" s="341">
        <f>IF(ISNA(VLOOKUP($E6,'CC Yukon SS 2023'!$A$17:$E$992,5,FALSE))=TRUE,"0",VLOOKUP($E6,'CC Yukon SS 2023'!$A$17:$E$992,5,FALSE))</f>
        <v>483.21428571428567</v>
      </c>
    </row>
    <row r="7" spans="1:40" s="138" customFormat="1" ht="17" customHeight="1" x14ac:dyDescent="0.15">
      <c r="A7" s="201" t="s">
        <v>277</v>
      </c>
      <c r="B7" s="202">
        <v>2008</v>
      </c>
      <c r="C7" s="202" t="s">
        <v>100</v>
      </c>
      <c r="D7" s="202" t="s">
        <v>77</v>
      </c>
      <c r="E7" s="203" t="s">
        <v>38</v>
      </c>
      <c r="F7" s="58"/>
      <c r="G7" s="58">
        <f>H7</f>
        <v>2</v>
      </c>
      <c r="H7" s="90">
        <f>RANK(L7,$L$6:$L$47,0)</f>
        <v>2</v>
      </c>
      <c r="I7" s="84">
        <f>LARGE(($N7:$AS7),1)</f>
        <v>500</v>
      </c>
      <c r="J7" s="84">
        <f>LARGE(($N7:$AS7),2)</f>
        <v>477</v>
      </c>
      <c r="K7" s="84">
        <f>LARGE(($N7:$AS7),3)</f>
        <v>473.88888888888891</v>
      </c>
      <c r="L7" s="152">
        <f>SUM(I7+J7+K7)</f>
        <v>1450.8888888888889</v>
      </c>
      <c r="M7" s="85"/>
      <c r="N7" s="152">
        <f>IF(ISNA(VLOOKUP($E7,'CC Yukon BA'!$A$17:$E$991,5,FALSE))=TRUE,"0",VLOOKUP($E7,'CC Yukon BA'!$A$17:$E$991,5,FALSE))</f>
        <v>473.88888888888891</v>
      </c>
      <c r="O7" s="152">
        <f>IF(ISNA(VLOOKUP($E7,'CC Yukon SS'!$A$17:$E$991,5,FALSE))=TRUE,"0",VLOOKUP($E7,'CC Yukon SS'!$A$17:$E$991,5,FALSE))</f>
        <v>477</v>
      </c>
      <c r="P7" s="152">
        <f>IF(ISNA(VLOOKUP($E7,'CC SunPeaks BA'!$A$17:$E$991,5,FALSE))=TRUE,"0",VLOOKUP($E7,'CC SunPeaks BA'!$A$17:$E$991,5,FALSE))</f>
        <v>336</v>
      </c>
      <c r="Q7" s="84" t="str">
        <f>IF(ISNA(VLOOKUP($E7,'TT Horseshoe1'!$A$17:$E$991,5,FALSE))=TRUE,"0",VLOOKUP($E7,'TT Horseshoe1'!$A$17:$E$991,5,FALSE))</f>
        <v>0</v>
      </c>
      <c r="R7" s="152">
        <f>IF(ISNA(VLOOKUP($E7,'CC SunPeaks SS'!$A$17:$E$991,5,FALSE))=TRUE,"0",VLOOKUP($E7,'CC SunPeaks SS'!$A$17:$E$991,5,FALSE))</f>
        <v>360</v>
      </c>
      <c r="S7" s="84" t="str">
        <f>IF(ISNA(VLOOKUP($E7,'TT Horseshoe2'!$A$17:$E$991,5,FALSE))=TRUE,"0",VLOOKUP($E7,'TT Horseshoe2'!$A$17:$E$991,5,FALSE))</f>
        <v>0</v>
      </c>
      <c r="T7" s="152" t="str">
        <f>IF(ISNA(VLOOKUP($E7,'CC Horseshoe SS'!$A$17:$E$991,5,FALSE))=TRUE,"0",VLOOKUP($E7,'CC Horseshoe SS'!$A$17:$E$991,5,FALSE))</f>
        <v>0</v>
      </c>
      <c r="U7" s="152" t="str">
        <f>IF(ISNA(VLOOKUP($E7,'CC Horseshoe BA'!$A$17:$E$991,5,FALSE))=TRUE,"0",VLOOKUP($E7,'CC Horseshoe BA'!$A$17:$E$991,5,FALSE))</f>
        <v>0</v>
      </c>
      <c r="V7" s="84">
        <v>0</v>
      </c>
      <c r="W7" s="84">
        <f>IF(ISNA(VLOOKUP($E7,'NA Winsport SS'!$A$17:$E$991,5,FALSE))=TRUE,"0",VLOOKUP($E7,'NA Winsport SS'!$A$17:$E$991,5,FALSE))</f>
        <v>414</v>
      </c>
      <c r="X7" s="84" t="str">
        <f>IF(ISNA(VLOOKUP($E7,'TT BV 1'!$A$17:$E$991,5,FALSE))=TRUE,"0",VLOOKUP($E7,'TT BV 1'!$A$17:$E$991,5,FALSE))</f>
        <v>0</v>
      </c>
      <c r="Y7" s="84" t="str">
        <f>IF(ISNA(VLOOKUP($E7,'TT BV 2'!$A$17:$E$992,5,FALSE))=TRUE,"0",VLOOKUP($E7,'TT BV 2'!$A$17:$E$992,5,FALSE))</f>
        <v>0</v>
      </c>
      <c r="Z7" s="84" t="str">
        <f>IF(ISNA(VLOOKUP($E7,'NA Aspen SS'!$A$17:$E$992,5,FALSE))=TRUE,"0",VLOOKUP($E7,'NA Aspen SS'!$A$17:$E$992,5,FALSE))</f>
        <v>0</v>
      </c>
      <c r="AA7" s="84" t="str">
        <f>IF(ISNA(VLOOKUP($E7,'Step Up - Avila'!$A$17:$E$992,5,FALSE))=TRUE,"0",VLOOKUP($E7,'Step Up - Avila'!$A$17:$E$992,5,FALSE))</f>
        <v>0</v>
      </c>
      <c r="AB7" s="84">
        <f>IF(ISNA(VLOOKUP($E7,'CWG - PEI - SS'!$A$17:$E$992,5,FALSE))=TRUE,"0",VLOOKUP($E7,'CWG - PEI - SS'!$A$17:$E$992,5,FALSE))</f>
        <v>302</v>
      </c>
      <c r="AC7" s="84">
        <f>IF(ISNA(VLOOKUP($E7,'CWG - PEI - BA'!$A$17:$E$992,5,FALSE))=TRUE,"0",VLOOKUP($E7,'CWG - PEI - BA'!$A$17:$E$992,5,FALSE))</f>
        <v>386</v>
      </c>
      <c r="AD7" s="84" t="str">
        <f>IF(ISNA(VLOOKUP($E7,'Prov. Champs - CF - SS'!$A$17:$E$992,5,FALSE))=TRUE,"0",VLOOKUP($E7,'Prov. Champs - CF - SS'!$A$17:$E$992,5,FALSE))</f>
        <v>0</v>
      </c>
      <c r="AE7" s="84" t="str">
        <f>IF(ISNA(VLOOKUP($E7,'Prov. Champs - CF - BA'!$A$17:$E$992,5,FALSE))=TRUE,"0",VLOOKUP($E7,'Prov. Champs - CF - BA'!$A$17:$E$992,5,FALSE))</f>
        <v>0</v>
      </c>
      <c r="AF7" s="84">
        <f>IF(ISNA(VLOOKUP($E7,'NA Stoneham SS'!$A$17:$E$992,5,FALSE))=TRUE,"0",VLOOKUP($E7,'NA Stoneham SS'!$A$17:$E$992,5,FALSE))</f>
        <v>111.76056338028124</v>
      </c>
      <c r="AG7" s="84">
        <f>IF(ISNA(VLOOKUP($E7,'NA Stoneham BA'!$A$17:$E$992,5,FALSE))=TRUE,"0",VLOOKUP($E7,'NA Stoneham BA'!$A$17:$E$992,5,FALSE))</f>
        <v>456.69230769230808</v>
      </c>
      <c r="AH7" s="247" t="str">
        <f>IF(ISNA(VLOOKUP($E7,'JrNats HP'!$A$17:$E$992,5,FALSE))=TRUE,"0",VLOOKUP($E7,'JrNats HP'!$A$17:$E$992,5,FALSE))</f>
        <v>0</v>
      </c>
      <c r="AI7" s="152" t="str">
        <f>IF(ISNA(VLOOKUP($E7,'CC Winsport HP'!$A$17:$E$992,5,FALSE))=TRUE,"0",VLOOKUP($E7,'CC Winsport HP'!$A$17:$E$992,5,FALSE))</f>
        <v>0</v>
      </c>
      <c r="AJ7" s="247" t="str">
        <f>IF(ISNA(VLOOKUP($E7,'JrNats SS'!$A$17:$E$992,5,FALSE))=TRUE,"0",VLOOKUP($E7,'JrNats SS'!$A$17:$E$992,5,FALSE))</f>
        <v>0</v>
      </c>
      <c r="AK7" s="247" t="str">
        <f>IF(ISNA(VLOOKUP($E7,'JrNats BA'!$A$17:$E$992,5,FALSE))=TRUE,"0",VLOOKUP($E7,'JrNats BA'!$A$17:$E$992,5,FALSE))</f>
        <v>0</v>
      </c>
      <c r="AL7" s="341">
        <f>IF(ISNA(VLOOKUP($E7,'CC Yukon BA 2023'!$A$17:$E$992,5,FALSE))=TRUE,"0",VLOOKUP($E7,'CC Yukon BA 2023'!$A$17:$E$992,5,FALSE))</f>
        <v>500</v>
      </c>
      <c r="AM7" s="341">
        <f>IF(ISNA(VLOOKUP($E7,'CC Yukon SS 2023'!$A$17:$E$992,5,FALSE))=TRUE,"0",VLOOKUP($E7,'CC Yukon SS 2023'!$A$17:$E$992,5,FALSE))</f>
        <v>458.03571428571416</v>
      </c>
    </row>
    <row r="8" spans="1:40" s="138" customFormat="1" ht="17" customHeight="1" x14ac:dyDescent="0.15">
      <c r="A8" s="201" t="s">
        <v>277</v>
      </c>
      <c r="B8" s="202">
        <v>2006</v>
      </c>
      <c r="C8" s="202" t="s">
        <v>100</v>
      </c>
      <c r="D8" s="202" t="s">
        <v>76</v>
      </c>
      <c r="E8" s="203" t="s">
        <v>36</v>
      </c>
      <c r="F8" s="58"/>
      <c r="G8" s="58">
        <f>H8</f>
        <v>3</v>
      </c>
      <c r="H8" s="90">
        <f>RANK(L8,$L$6:$L$47,0)</f>
        <v>3</v>
      </c>
      <c r="I8" s="84">
        <f>LARGE(($N8:$AS8),1)</f>
        <v>500</v>
      </c>
      <c r="J8" s="84">
        <f>LARGE(($N8:$AS8),2)</f>
        <v>469</v>
      </c>
      <c r="K8" s="84">
        <f>LARGE(($N8:$AS8),3)</f>
        <v>464</v>
      </c>
      <c r="L8" s="152">
        <f>SUM(I8+J8+K8)</f>
        <v>1433</v>
      </c>
      <c r="M8" s="85"/>
      <c r="N8" s="152">
        <f>IF(ISNA(VLOOKUP($E8,'CC Yukon BA'!$A$17:$E$991,5,FALSE))=TRUE,"0",VLOOKUP($E8,'CC Yukon BA'!$A$17:$E$991,5,FALSE))</f>
        <v>439</v>
      </c>
      <c r="O8" s="152">
        <f>IF(ISNA(VLOOKUP($E8,'CC Yukon SS'!$A$17:$E$991,5,FALSE))=TRUE,"0",VLOOKUP($E8,'CC Yukon SS'!$A$17:$E$991,5,FALSE))</f>
        <v>398</v>
      </c>
      <c r="P8" s="152">
        <f>IF(ISNA(VLOOKUP($E8,'CC SunPeaks BA'!$A$17:$E$991,5,FALSE))=TRUE,"0",VLOOKUP($E8,'CC SunPeaks BA'!$A$17:$E$991,5,FALSE))</f>
        <v>464</v>
      </c>
      <c r="Q8" s="84" t="str">
        <f>IF(ISNA(VLOOKUP($E8,'TT Horseshoe1'!$A$17:$E$991,5,FALSE))=TRUE,"0",VLOOKUP($E8,'TT Horseshoe1'!$A$17:$E$991,5,FALSE))</f>
        <v>0</v>
      </c>
      <c r="R8" s="152">
        <f>IF(ISNA(VLOOKUP($E8,'CC SunPeaks SS'!$A$17:$E$991,5,FALSE))=TRUE,"0",VLOOKUP($E8,'CC SunPeaks SS'!$A$17:$E$991,5,FALSE))</f>
        <v>441</v>
      </c>
      <c r="S8" s="84" t="str">
        <f>IF(ISNA(VLOOKUP($E8,'TT Horseshoe2'!$A$17:$E$991,5,FALSE))=TRUE,"0",VLOOKUP($E8,'TT Horseshoe2'!$A$17:$E$991,5,FALSE))</f>
        <v>0</v>
      </c>
      <c r="T8" s="152">
        <f>IF(ISNA(VLOOKUP($E8,'CC Horseshoe SS'!$A$17:$E$991,5,FALSE))=TRUE,"0",VLOOKUP($E8,'CC Horseshoe SS'!$A$17:$E$991,5,FALSE))</f>
        <v>318</v>
      </c>
      <c r="U8" s="152">
        <f>IF(ISNA(VLOOKUP($E8,'CC Horseshoe BA'!$A$17:$E$991,5,FALSE))=TRUE,"0",VLOOKUP($E8,'CC Horseshoe BA'!$A$17:$E$991,5,FALSE))</f>
        <v>500</v>
      </c>
      <c r="V8" s="84">
        <v>0</v>
      </c>
      <c r="W8" s="84">
        <f>IF(ISNA(VLOOKUP($E8,'NA Winsport SS'!$A$17:$E$991,5,FALSE))=TRUE,"0",VLOOKUP($E8,'NA Winsport SS'!$A$17:$E$991,5,FALSE))</f>
        <v>469</v>
      </c>
      <c r="X8" s="84" t="str">
        <f>IF(ISNA(VLOOKUP($E8,'TT BV 1'!$A$17:$E$991,5,FALSE))=TRUE,"0",VLOOKUP($E8,'TT BV 1'!$A$17:$E$991,5,FALSE))</f>
        <v>0</v>
      </c>
      <c r="Y8" s="84" t="str">
        <f>IF(ISNA(VLOOKUP($E8,'TT BV 2'!$A$17:$E$992,5,FALSE))=TRUE,"0",VLOOKUP($E8,'TT BV 2'!$A$17:$E$992,5,FALSE))</f>
        <v>0</v>
      </c>
      <c r="Z8" s="84" t="str">
        <f>IF(ISNA(VLOOKUP($E8,'NA Aspen SS'!$A$17:$E$992,5,FALSE))=TRUE,"0",VLOOKUP($E8,'NA Aspen SS'!$A$17:$E$992,5,FALSE))</f>
        <v>0</v>
      </c>
      <c r="AA8" s="84" t="str">
        <f>IF(ISNA(VLOOKUP($E8,'Step Up - Avila'!$A$17:$E$992,5,FALSE))=TRUE,"0",VLOOKUP($E8,'Step Up - Avila'!$A$17:$E$992,5,FALSE))</f>
        <v>0</v>
      </c>
      <c r="AB8" s="84">
        <f>IF(ISNA(VLOOKUP($E8,'CWG - PEI - SS'!$A$17:$E$992,5,FALSE))=TRUE,"0",VLOOKUP($E8,'CWG - PEI - SS'!$A$17:$E$992,5,FALSE))</f>
        <v>281</v>
      </c>
      <c r="AC8" s="84">
        <f>IF(ISNA(VLOOKUP($E8,'CWG - PEI - BA'!$A$17:$E$992,5,FALSE))=TRUE,"0",VLOOKUP($E8,'CWG - PEI - BA'!$A$17:$E$992,5,FALSE))</f>
        <v>365</v>
      </c>
      <c r="AD8" s="84" t="str">
        <f>IF(ISNA(VLOOKUP($E8,'Prov. Champs - CF - SS'!$A$17:$E$992,5,FALSE))=TRUE,"0",VLOOKUP($E8,'Prov. Champs - CF - SS'!$A$17:$E$992,5,FALSE))</f>
        <v>0</v>
      </c>
      <c r="AE8" s="84" t="str">
        <f>IF(ISNA(VLOOKUP($E8,'Prov. Champs - CF - BA'!$A$17:$E$992,5,FALSE))=TRUE,"0",VLOOKUP($E8,'Prov. Champs - CF - BA'!$A$17:$E$992,5,FALSE))</f>
        <v>0</v>
      </c>
      <c r="AF8" s="182">
        <f>IF(ISNA(VLOOKUP($E8,'NA Stoneham SS'!$A$17:$E$992,5,FALSE))=TRUE,"0",VLOOKUP($E8,'NA Stoneham SS'!$A$17:$E$992,5,FALSE))</f>
        <v>0</v>
      </c>
      <c r="AG8" s="182" t="str">
        <f>IF(ISNA(VLOOKUP($E8,'NA Stoneham BA'!$A$17:$E$992,5,FALSE))=TRUE,"0",VLOOKUP($E8,'NA Stoneham BA'!$A$17:$E$992,5,FALSE))</f>
        <v>0</v>
      </c>
      <c r="AH8" s="247" t="str">
        <f>IF(ISNA(VLOOKUP($E8,'JrNats HP'!$A$17:$E$992,5,FALSE))=TRUE,"0",VLOOKUP($E8,'JrNats HP'!$A$17:$E$992,5,FALSE))</f>
        <v>0</v>
      </c>
      <c r="AI8" s="152" t="str">
        <f>IF(ISNA(VLOOKUP($E8,'CC Winsport HP'!$A$17:$E$992,5,FALSE))=TRUE,"0",VLOOKUP($E8,'CC Winsport HP'!$A$17:$E$992,5,FALSE))</f>
        <v>0</v>
      </c>
      <c r="AJ8" s="247" t="str">
        <f>IF(ISNA(VLOOKUP($E8,'JrNats SS'!$A$17:$E$992,5,FALSE))=TRUE,"0",VLOOKUP($E8,'JrNats SS'!$A$17:$E$992,5,FALSE))</f>
        <v>0</v>
      </c>
      <c r="AK8" s="247" t="str">
        <f>IF(ISNA(VLOOKUP($E8,'JrNats BA'!$A$17:$E$992,5,FALSE))=TRUE,"0",VLOOKUP($E8,'JrNats BA'!$A$17:$E$992,5,FALSE))</f>
        <v>0</v>
      </c>
      <c r="AL8" s="341" t="str">
        <f>IF(ISNA(VLOOKUP($E8,'CC Yukon BA 2023'!$A$17:$E$992,5,FALSE))=TRUE,"0",VLOOKUP($E8,'CC Yukon BA 2023'!$A$17:$E$992,5,FALSE))</f>
        <v>0</v>
      </c>
      <c r="AM8" s="341" t="str">
        <f>IF(ISNA(VLOOKUP($E8,'CC Yukon SS 2023'!$A$17:$E$992,5,FALSE))=TRUE,"0",VLOOKUP($E8,'CC Yukon SS 2023'!$A$17:$E$992,5,FALSE))</f>
        <v>0</v>
      </c>
    </row>
    <row r="9" spans="1:40" s="138" customFormat="1" ht="17" customHeight="1" x14ac:dyDescent="0.15">
      <c r="A9" s="201" t="s">
        <v>277</v>
      </c>
      <c r="B9" s="202">
        <v>2004</v>
      </c>
      <c r="C9" s="202" t="s">
        <v>102</v>
      </c>
      <c r="D9" s="202" t="s">
        <v>101</v>
      </c>
      <c r="E9" s="204" t="s">
        <v>39</v>
      </c>
      <c r="F9" s="58"/>
      <c r="G9" s="58">
        <f>H9</f>
        <v>4</v>
      </c>
      <c r="H9" s="90">
        <f>RANK(L9,$L$6:$L$47,0)</f>
        <v>4</v>
      </c>
      <c r="I9" s="84">
        <f>LARGE(($N9:$AS9),1)</f>
        <v>526.15384615384642</v>
      </c>
      <c r="J9" s="84">
        <f>LARGE(($N9:$AS9),2)</f>
        <v>447.77777777777783</v>
      </c>
      <c r="K9" s="84">
        <f>LARGE(($N9:$AS9),3)</f>
        <v>420.63380281690087</v>
      </c>
      <c r="L9" s="152">
        <f>SUM(I9+J9+K9)</f>
        <v>1394.5654267485252</v>
      </c>
      <c r="M9" s="85"/>
      <c r="N9" s="152">
        <f>IF(ISNA(VLOOKUP($E9,'CC Yukon BA'!$A$17:$E$991,5,FALSE))=TRUE,"0",VLOOKUP($E9,'CC Yukon BA'!$A$17:$E$991,5,FALSE))</f>
        <v>447.77777777777783</v>
      </c>
      <c r="O9" s="152">
        <f>IF(ISNA(VLOOKUP($E9,'CC Yukon SS'!$A$17:$E$991,5,FALSE))=TRUE,"0",VLOOKUP($E9,'CC Yukon SS'!$A$17:$E$991,5,FALSE))</f>
        <v>210</v>
      </c>
      <c r="P9" s="152">
        <f>IF(ISNA(VLOOKUP($E9,'CC SunPeaks BA'!$A$17:$E$991,5,FALSE))=TRUE,"0",VLOOKUP($E9,'CC SunPeaks BA'!$A$17:$E$991,5,FALSE))</f>
        <v>229</v>
      </c>
      <c r="Q9" s="84" t="str">
        <f>IF(ISNA(VLOOKUP($E9,'TT Horseshoe1'!$A$17:$E$991,5,FALSE))=TRUE,"0",VLOOKUP($E9,'TT Horseshoe1'!$A$17:$E$991,5,FALSE))</f>
        <v>0</v>
      </c>
      <c r="R9" s="152">
        <f>IF(ISNA(VLOOKUP($E9,'CC SunPeaks SS'!$A$17:$E$991,5,FALSE))=TRUE,"0",VLOOKUP($E9,'CC SunPeaks SS'!$A$17:$E$991,5,FALSE))</f>
        <v>280</v>
      </c>
      <c r="S9" s="84" t="str">
        <f>IF(ISNA(VLOOKUP($E9,'TT Horseshoe2'!$A$17:$E$991,5,FALSE))=TRUE,"0",VLOOKUP($E9,'TT Horseshoe2'!$A$17:$E$991,5,FALSE))</f>
        <v>0</v>
      </c>
      <c r="T9" s="152">
        <f>IF(ISNA(VLOOKUP($E9,'CC Horseshoe SS'!$A$17:$E$991,5,FALSE))=TRUE,"0",VLOOKUP($E9,'CC Horseshoe SS'!$A$17:$E$991,5,FALSE))</f>
        <v>350</v>
      </c>
      <c r="U9" s="152">
        <f>IF(ISNA(VLOOKUP($E9,'CC Horseshoe BA'!$A$17:$E$991,5,FALSE))=TRUE,"0",VLOOKUP($E9,'CC Horseshoe BA'!$A$17:$E$991,5,FALSE))</f>
        <v>307</v>
      </c>
      <c r="V9" s="84">
        <v>0</v>
      </c>
      <c r="W9" s="84">
        <f>IF(ISNA(VLOOKUP($E9,'NA Winsport SS'!$A$17:$E$991,5,FALSE))=TRUE,"0",VLOOKUP($E9,'NA Winsport SS'!$A$17:$E$991,5,FALSE))</f>
        <v>346</v>
      </c>
      <c r="X9" s="84" t="str">
        <f>IF(ISNA(VLOOKUP($E9,'TT BV 1'!$A$17:$E$991,5,FALSE))=TRUE,"0",VLOOKUP($E9,'TT BV 1'!$A$17:$E$991,5,FALSE))</f>
        <v>0</v>
      </c>
      <c r="Y9" s="84" t="str">
        <f>IF(ISNA(VLOOKUP($E9,'TT BV 2'!$A$17:$E$992,5,FALSE))=TRUE,"0",VLOOKUP($E9,'TT BV 2'!$A$17:$E$992,5,FALSE))</f>
        <v>0</v>
      </c>
      <c r="Z9" s="84">
        <f>IF(ISNA(VLOOKUP($E9,'NA Aspen SS'!$A$17:$E$992,5,FALSE))=TRUE,"0",VLOOKUP($E9,'NA Aspen SS'!$A$17:$E$992,5,FALSE))</f>
        <v>0</v>
      </c>
      <c r="AA9" s="84" t="str">
        <f>IF(ISNA(VLOOKUP($E9,'Step Up - Avila'!$A$17:$E$992,5,FALSE))=TRUE,"0",VLOOKUP($E9,'Step Up - Avila'!$A$17:$E$992,5,FALSE))</f>
        <v>0</v>
      </c>
      <c r="AB9" s="84" t="str">
        <f>IF(ISNA(VLOOKUP($E9,'CWG - PEI - SS'!$A$17:$E$992,5,FALSE))=TRUE,"0",VLOOKUP($E9,'CWG - PEI - SS'!$A$17:$E$992,5,FALSE))</f>
        <v>0</v>
      </c>
      <c r="AC9" s="84" t="str">
        <f>IF(ISNA(VLOOKUP($E9,'CWG - PEI - BA'!$A$17:$E$992,5,FALSE))=TRUE,"0",VLOOKUP($E9,'CWG - PEI - BA'!$A$17:$E$992,5,FALSE))</f>
        <v>0</v>
      </c>
      <c r="AD9" s="84" t="str">
        <f>IF(ISNA(VLOOKUP($E9,'Prov. Champs - CF - SS'!$A$17:$E$992,5,FALSE))=TRUE,"0",VLOOKUP($E9,'Prov. Champs - CF - SS'!$A$17:$E$992,5,FALSE))</f>
        <v>0</v>
      </c>
      <c r="AE9" s="84" t="str">
        <f>IF(ISNA(VLOOKUP($E9,'Prov. Champs - CF - BA'!$A$17:$E$992,5,FALSE))=TRUE,"0",VLOOKUP($E9,'Prov. Champs - CF - BA'!$A$17:$E$992,5,FALSE))</f>
        <v>0</v>
      </c>
      <c r="AF9" s="84">
        <f>IF(ISNA(VLOOKUP($E9,'NA Stoneham SS'!$A$17:$E$992,5,FALSE))=TRUE,"0",VLOOKUP($E9,'NA Stoneham SS'!$A$17:$E$992,5,FALSE))</f>
        <v>420.63380281690087</v>
      </c>
      <c r="AG9" s="84">
        <f>IF(ISNA(VLOOKUP($E9,'NA Stoneham BA'!$A$17:$E$992,5,FALSE))=TRUE,"0",VLOOKUP($E9,'NA Stoneham BA'!$A$17:$E$992,5,FALSE))</f>
        <v>526.15384615384642</v>
      </c>
      <c r="AH9" s="247" t="str">
        <f>IF(ISNA(VLOOKUP($E9,'JrNats HP'!$A$17:$E$992,5,FALSE))=TRUE,"0",VLOOKUP($E9,'JrNats HP'!$A$17:$E$992,5,FALSE))</f>
        <v>0</v>
      </c>
      <c r="AI9" s="152" t="str">
        <f>IF(ISNA(VLOOKUP($E9,'CC Winsport HP'!$A$17:$E$992,5,FALSE))=TRUE,"0",VLOOKUP($E9,'CC Winsport HP'!$A$17:$E$992,5,FALSE))</f>
        <v>0</v>
      </c>
      <c r="AJ9" s="247" t="str">
        <f>IF(ISNA(VLOOKUP($E9,'JrNats SS'!$A$17:$E$992,5,FALSE))=TRUE,"0",VLOOKUP($E9,'JrNats SS'!$A$17:$E$992,5,FALSE))</f>
        <v>0</v>
      </c>
      <c r="AK9" s="247" t="str">
        <f>IF(ISNA(VLOOKUP($E9,'JrNats BA'!$A$17:$E$992,5,FALSE))=TRUE,"0",VLOOKUP($E9,'JrNats BA'!$A$17:$E$992,5,FALSE))</f>
        <v>0</v>
      </c>
      <c r="AL9" s="341">
        <f>IF(ISNA(VLOOKUP($E9,'CC Yukon BA 2023'!$A$17:$E$992,5,FALSE))=TRUE,"0",VLOOKUP($E9,'CC Yukon BA 2023'!$A$17:$E$992,5,FALSE))</f>
        <v>331.50943396226393</v>
      </c>
      <c r="AM9" s="341">
        <f>IF(ISNA(VLOOKUP($E9,'CC Yukon SS 2023'!$A$17:$E$992,5,FALSE))=TRUE,"0",VLOOKUP($E9,'CC Yukon SS 2023'!$A$17:$E$992,5,FALSE))</f>
        <v>0</v>
      </c>
    </row>
    <row r="10" spans="1:40" s="138" customFormat="1" ht="17" customHeight="1" x14ac:dyDescent="0.15">
      <c r="A10" s="201" t="s">
        <v>277</v>
      </c>
      <c r="B10" s="202">
        <v>2008</v>
      </c>
      <c r="C10" s="202" t="s">
        <v>102</v>
      </c>
      <c r="D10" s="202" t="s">
        <v>77</v>
      </c>
      <c r="E10" s="205" t="s">
        <v>231</v>
      </c>
      <c r="F10" s="206"/>
      <c r="G10" s="58">
        <f>H10</f>
        <v>5</v>
      </c>
      <c r="H10" s="90">
        <f>RANK(L10,$L$6:$L$47,0)</f>
        <v>5</v>
      </c>
      <c r="I10" s="84">
        <f>LARGE(($N10:$AS10),1)</f>
        <v>486.46153846153879</v>
      </c>
      <c r="J10" s="117">
        <f>LARGE(($N10:$AS10),2)</f>
        <v>466.42857142857133</v>
      </c>
      <c r="K10" s="347">
        <f>LARGE(($N10:$AS10),3)</f>
        <v>431</v>
      </c>
      <c r="L10" s="152">
        <f>SUM(I10+J10+K10)</f>
        <v>1383.8901098901101</v>
      </c>
      <c r="M10" s="85"/>
      <c r="N10" s="242" t="str">
        <f>IF(ISNA(VLOOKUP($E10,'CC Yukon BA'!$A$17:$E$991,5,FALSE))=TRUE,"0",VLOOKUP($E10,'CC Yukon BA'!$A$17:$E$991,5,FALSE))</f>
        <v>0</v>
      </c>
      <c r="O10" s="242" t="str">
        <f>IF(ISNA(VLOOKUP($E10,'CC Yukon SS'!$A$17:$E$991,5,FALSE))=TRUE,"0",VLOOKUP($E10,'CC Yukon SS'!$A$17:$E$991,5,FALSE))</f>
        <v>0</v>
      </c>
      <c r="P10" s="242" t="str">
        <f>IF(ISNA(VLOOKUP($E10,'CC SunPeaks BA'!$A$17:$E$991,5,FALSE))=TRUE,"0",VLOOKUP($E10,'CC SunPeaks BA'!$A$17:$E$991,5,FALSE))</f>
        <v>0</v>
      </c>
      <c r="Q10" s="214">
        <f>IF(ISNA(VLOOKUP($E10,'TT Horseshoe1'!$A$17:$E$991,5,FALSE))=TRUE,"0",VLOOKUP($E10,'TT Horseshoe1'!$A$17:$E$991,5,FALSE))</f>
        <v>150</v>
      </c>
      <c r="R10" s="242" t="str">
        <f>IF(ISNA(VLOOKUP($E10,'CC SunPeaks SS'!$A$17:$E$991,5,FALSE))=TRUE,"0",VLOOKUP($E10,'CC SunPeaks SS'!$A$17:$E$991,5,FALSE))</f>
        <v>0</v>
      </c>
      <c r="S10" s="214">
        <f>IF(ISNA(VLOOKUP($E10,'TT Horseshoe2'!$A$17:$E$991,5,FALSE))=TRUE,"0",VLOOKUP($E10,'TT Horseshoe2'!$A$17:$E$991,5,FALSE))</f>
        <v>150</v>
      </c>
      <c r="T10" s="242">
        <f>IF(ISNA(VLOOKUP($E10,'CC Horseshoe SS'!$A$17:$E$991,5,FALSE))=TRUE,"0",VLOOKUP($E10,'CC Horseshoe SS'!$A$17:$E$991,5,FALSE))</f>
        <v>55</v>
      </c>
      <c r="U10" s="242">
        <f>IF(ISNA(VLOOKUP($E10,'CC Horseshoe BA'!$A$17:$E$991,5,FALSE))=TRUE,"0",VLOOKUP($E10,'CC Horseshoe BA'!$A$17:$E$991,5,FALSE))</f>
        <v>431</v>
      </c>
      <c r="V10" s="214">
        <v>0</v>
      </c>
      <c r="W10" s="214" t="str">
        <f>IF(ISNA(VLOOKUP($E10,'NA Winsport SS'!$A$17:$E$991,5,FALSE))=TRUE,"0",VLOOKUP($E10,'NA Winsport SS'!$A$17:$E$991,5,FALSE))</f>
        <v>0</v>
      </c>
      <c r="X10" s="214">
        <f>IF(ISNA(VLOOKUP($E10,'TT BV 1'!$A$17:$E$991,5,FALSE))=TRUE,"0",VLOOKUP($E10,'TT BV 1'!$A$17:$E$991,5,FALSE))</f>
        <v>147</v>
      </c>
      <c r="Y10" s="214" t="str">
        <f>IF(ISNA(VLOOKUP($E10,'TT BV 2'!$A$17:$E$992,5,FALSE))=TRUE,"0",VLOOKUP($E10,'TT BV 2'!$A$17:$E$992,5,FALSE))</f>
        <v>0</v>
      </c>
      <c r="Z10" s="214" t="str">
        <f>IF(ISNA(VLOOKUP($E10,'NA Aspen SS'!$A$17:$E$992,5,FALSE))=TRUE,"0",VLOOKUP($E10,'NA Aspen SS'!$A$17:$E$992,5,FALSE))</f>
        <v>0</v>
      </c>
      <c r="AA10" s="84">
        <f>IF(ISNA(VLOOKUP($E10,'Step Up - Avila'!$A$17:$E$992,5,FALSE))=TRUE,"0",VLOOKUP($E10,'Step Up - Avila'!$A$17:$E$992,5,FALSE))</f>
        <v>210</v>
      </c>
      <c r="AB10" s="84" t="str">
        <f>IF(ISNA(VLOOKUP($E10,'CWG - PEI - SS'!$A$17:$E$992,5,FALSE))=TRUE,"0",VLOOKUP($E10,'CWG - PEI - SS'!$A$17:$E$992,5,FALSE))</f>
        <v>0</v>
      </c>
      <c r="AC10" s="84" t="str">
        <f>IF(ISNA(VLOOKUP($E10,'CWG - PEI - BA'!$A$17:$E$992,5,FALSE))=TRUE,"0",VLOOKUP($E10,'CWG - PEI - BA'!$A$17:$E$992,5,FALSE))</f>
        <v>0</v>
      </c>
      <c r="AD10" s="84" t="str">
        <f>IF(ISNA(VLOOKUP($E10,'Prov. Champs - CF - SS'!$A$17:$E$992,5,FALSE))=TRUE,"0",VLOOKUP($E10,'Prov. Champs - CF - SS'!$A$17:$E$992,5,FALSE))</f>
        <v>0</v>
      </c>
      <c r="AE10" s="84" t="str">
        <f>IF(ISNA(VLOOKUP($E10,'Prov. Champs - CF - BA'!$A$17:$E$992,5,FALSE))=TRUE,"0",VLOOKUP($E10,'Prov. Champs - CF - BA'!$A$17:$E$992,5,FALSE))</f>
        <v>0</v>
      </c>
      <c r="AF10" s="84">
        <f>IF(ISNA(VLOOKUP($E10,'NA Stoneham SS'!$A$17:$E$992,5,FALSE))=TRUE,"0",VLOOKUP($E10,'NA Stoneham SS'!$A$17:$E$992,5,FALSE))</f>
        <v>311.6197183098588</v>
      </c>
      <c r="AG10" s="84">
        <f>IF(ISNA(VLOOKUP($E10,'NA Stoneham BA'!$A$17:$E$992,5,FALSE))=TRUE,"0",VLOOKUP($E10,'NA Stoneham BA'!$A$17:$E$992,5,FALSE))</f>
        <v>486.46153846153879</v>
      </c>
      <c r="AH10" s="247" t="str">
        <f>IF(ISNA(VLOOKUP($E10,'JrNats HP'!$A$17:$E$992,5,FALSE))=TRUE,"0",VLOOKUP($E10,'JrNats HP'!$A$17:$E$992,5,FALSE))</f>
        <v>0</v>
      </c>
      <c r="AI10" s="152" t="str">
        <f>IF(ISNA(VLOOKUP($E10,'CC Winsport HP'!$A$17:$E$992,5,FALSE))=TRUE,"0",VLOOKUP($E10,'CC Winsport HP'!$A$17:$E$992,5,FALSE))</f>
        <v>0</v>
      </c>
      <c r="AJ10" s="247" t="str">
        <f>IF(ISNA(VLOOKUP($E10,'JrNats SS'!$A$17:$E$992,5,FALSE))=TRUE,"0",VLOOKUP($E10,'JrNats SS'!$A$17:$E$992,5,FALSE))</f>
        <v>0</v>
      </c>
      <c r="AK10" s="247" t="str">
        <f>IF(ISNA(VLOOKUP($E10,'JrNats BA'!$A$17:$E$992,5,FALSE))=TRUE,"0",VLOOKUP($E10,'JrNats BA'!$A$17:$E$992,5,FALSE))</f>
        <v>0</v>
      </c>
      <c r="AL10" s="341">
        <f>IF(ISNA(VLOOKUP($E10,'CC Yukon BA 2023'!$A$17:$E$992,5,FALSE))=TRUE,"0",VLOOKUP($E10,'CC Yukon BA 2023'!$A$17:$E$992,5,FALSE))</f>
        <v>322.64150943396203</v>
      </c>
      <c r="AM10" s="341">
        <f>IF(ISNA(VLOOKUP($E10,'CC Yukon SS 2023'!$A$17:$E$992,5,FALSE))=TRUE,"0",VLOOKUP($E10,'CC Yukon SS 2023'!$A$17:$E$992,5,FALSE))</f>
        <v>466.42857142857133</v>
      </c>
      <c r="AN10" s="200" t="s">
        <v>271</v>
      </c>
    </row>
    <row r="11" spans="1:40" s="138" customFormat="1" ht="17" customHeight="1" x14ac:dyDescent="0.15">
      <c r="A11" s="201" t="s">
        <v>277</v>
      </c>
      <c r="B11" s="202">
        <v>2007</v>
      </c>
      <c r="C11" s="202" t="s">
        <v>102</v>
      </c>
      <c r="D11" s="202" t="s">
        <v>76</v>
      </c>
      <c r="E11" s="203" t="s">
        <v>81</v>
      </c>
      <c r="F11" s="58"/>
      <c r="G11" s="58">
        <f>H11</f>
        <v>6</v>
      </c>
      <c r="H11" s="90">
        <f>RANK(L11,$L$6:$L$47,0)</f>
        <v>6</v>
      </c>
      <c r="I11" s="84">
        <f>LARGE(($N11:$AS11),1)</f>
        <v>474.8214285714285</v>
      </c>
      <c r="J11" s="84">
        <f>LARGE(($N11:$AS11),2)</f>
        <v>457</v>
      </c>
      <c r="K11" s="84">
        <f>LARGE(($N11:$AS11),3)</f>
        <v>402.45283018867912</v>
      </c>
      <c r="L11" s="152">
        <f>SUM(I11+J11+K11)</f>
        <v>1334.2742587601076</v>
      </c>
      <c r="M11" s="85"/>
      <c r="N11" s="152">
        <f>IF(ISNA(VLOOKUP($E11,'CC Yukon BA'!$A$17:$E$991,5,FALSE))=TRUE,"0",VLOOKUP($E11,'CC Yukon BA'!$A$17:$E$991,5,FALSE))</f>
        <v>239</v>
      </c>
      <c r="O11" s="152">
        <f>IF(ISNA(VLOOKUP($E11,'CC Yukon SS'!$A$17:$E$991,5,FALSE))=TRUE,"0",VLOOKUP($E11,'CC Yukon SS'!$A$17:$E$991,5,FALSE))</f>
        <v>296</v>
      </c>
      <c r="P11" s="152">
        <f>IF(ISNA(VLOOKUP($E11,'CC SunPeaks BA'!$A$17:$E$991,5,FALSE))=TRUE,"0",VLOOKUP($E11,'CC SunPeaks BA'!$A$17:$E$991,5,FALSE))</f>
        <v>457</v>
      </c>
      <c r="Q11" s="84" t="str">
        <f>IF(ISNA(VLOOKUP($E11,'TT Horseshoe1'!$A$17:$E$991,5,FALSE))=TRUE,"0",VLOOKUP($E11,'TT Horseshoe1'!$A$17:$E$991,5,FALSE))</f>
        <v>0</v>
      </c>
      <c r="R11" s="152">
        <f>IF(ISNA(VLOOKUP($E11,'CC SunPeaks SS'!$A$17:$E$991,5,FALSE))=TRUE,"0",VLOOKUP($E11,'CC SunPeaks SS'!$A$17:$E$991,5,FALSE))</f>
        <v>265</v>
      </c>
      <c r="S11" s="84" t="str">
        <f>IF(ISNA(VLOOKUP($E11,'TT Horseshoe2'!$A$17:$E$991,5,FALSE))=TRUE,"0",VLOOKUP($E11,'TT Horseshoe2'!$A$17:$E$991,5,FALSE))</f>
        <v>0</v>
      </c>
      <c r="T11" s="152">
        <f>IF(ISNA(VLOOKUP($E11,'CC Horseshoe SS'!$A$17:$E$991,5,FALSE))=TRUE,"0",VLOOKUP($E11,'CC Horseshoe SS'!$A$17:$E$991,5,FALSE))</f>
        <v>308</v>
      </c>
      <c r="U11" s="152">
        <f>IF(ISNA(VLOOKUP($E11,'CC Horseshoe BA'!$A$17:$E$991,5,FALSE))=TRUE,"0",VLOOKUP($E11,'CC Horseshoe BA'!$A$17:$E$991,5,FALSE))</f>
        <v>319</v>
      </c>
      <c r="V11" s="84">
        <v>0</v>
      </c>
      <c r="W11" s="84" t="str">
        <f>IF(ISNA(VLOOKUP($E11,'NA Winsport SS'!$A$17:$E$991,5,FALSE))=TRUE,"0",VLOOKUP($E11,'NA Winsport SS'!$A$17:$E$991,5,FALSE))</f>
        <v>0</v>
      </c>
      <c r="X11" s="84" t="str">
        <f>IF(ISNA(VLOOKUP($E11,'TT BV 1'!$A$17:$E$991,5,FALSE))=TRUE,"0",VLOOKUP($E11,'TT BV 1'!$A$17:$E$991,5,FALSE))</f>
        <v>0</v>
      </c>
      <c r="Y11" s="84" t="str">
        <f>IF(ISNA(VLOOKUP($E11,'TT BV 2'!$A$17:$E$992,5,FALSE))=TRUE,"0",VLOOKUP($E11,'TT BV 2'!$A$17:$E$992,5,FALSE))</f>
        <v>0</v>
      </c>
      <c r="Z11" s="84" t="str">
        <f>IF(ISNA(VLOOKUP($E11,'NA Aspen SS'!$A$17:$E$992,5,FALSE))=TRUE,"0",VLOOKUP($E11,'NA Aspen SS'!$A$17:$E$992,5,FALSE))</f>
        <v>0</v>
      </c>
      <c r="AA11" s="84">
        <f>IF(ISNA(VLOOKUP($E11,'Step Up - Avila'!$A$17:$E$992,5,FALSE))=TRUE,"0",VLOOKUP($E11,'Step Up - Avila'!$A$17:$E$992,5,FALSE))</f>
        <v>267</v>
      </c>
      <c r="AB11" s="84" t="str">
        <f>IF(ISNA(VLOOKUP($E11,'CWG - PEI - SS'!$A$17:$E$992,5,FALSE))=TRUE,"0",VLOOKUP($E11,'CWG - PEI - SS'!$A$17:$E$992,5,FALSE))</f>
        <v>0</v>
      </c>
      <c r="AC11" s="84" t="str">
        <f>IF(ISNA(VLOOKUP($E11,'CWG - PEI - BA'!$A$17:$E$992,5,FALSE))=TRUE,"0",VLOOKUP($E11,'CWG - PEI - BA'!$A$17:$E$992,5,FALSE))</f>
        <v>0</v>
      </c>
      <c r="AD11" s="84" t="str">
        <f>IF(ISNA(VLOOKUP($E11,'Prov. Champs - CF - SS'!$A$17:$E$992,5,FALSE))=TRUE,"0",VLOOKUP($E11,'Prov. Champs - CF - SS'!$A$17:$E$992,5,FALSE))</f>
        <v>0</v>
      </c>
      <c r="AE11" s="84" t="str">
        <f>IF(ISNA(VLOOKUP($E11,'Prov. Champs - CF - BA'!$A$17:$E$992,5,FALSE))=TRUE,"0",VLOOKUP($E11,'Prov. Champs - CF - BA'!$A$17:$E$992,5,FALSE))</f>
        <v>0</v>
      </c>
      <c r="AF11" s="84">
        <f>IF(ISNA(VLOOKUP($E11,'NA Stoneham SS'!$A$17:$E$992,5,FALSE))=TRUE,"0",VLOOKUP($E11,'NA Stoneham SS'!$A$17:$E$992,5,FALSE))</f>
        <v>275.28169014084477</v>
      </c>
      <c r="AG11" s="84">
        <f>IF(ISNA(VLOOKUP($E11,'NA Stoneham BA'!$A$17:$E$992,5,FALSE))=TRUE,"0",VLOOKUP($E11,'NA Stoneham BA'!$A$17:$E$992,5,FALSE))</f>
        <v>258.23076923076997</v>
      </c>
      <c r="AH11" s="247">
        <f>IF(ISNA(VLOOKUP($E11,'JrNats HP'!$A$17:$E$992,5,FALSE))=TRUE,"0",VLOOKUP($E11,'JrNats HP'!$A$17:$E$992,5,FALSE))</f>
        <v>59.296875</v>
      </c>
      <c r="AI11" s="152" t="str">
        <f>IF(ISNA(VLOOKUP($E11,'CC Winsport HP'!$A$17:$E$992,5,FALSE))=TRUE,"0",VLOOKUP($E11,'CC Winsport HP'!$A$17:$E$992,5,FALSE))</f>
        <v>0</v>
      </c>
      <c r="AJ11" s="247">
        <f>IF(ISNA(VLOOKUP($E11,'JrNats SS'!$A$17:$E$992,5,FALSE))=TRUE,"0",VLOOKUP($E11,'JrNats SS'!$A$17:$E$992,5,FALSE))</f>
        <v>344.33823529411779</v>
      </c>
      <c r="AK11" s="247">
        <f>IF(ISNA(VLOOKUP($E11,'JrNats BA'!$A$17:$E$992,5,FALSE))=TRUE,"0",VLOOKUP($E11,'JrNats BA'!$A$17:$E$992,5,FALSE))</f>
        <v>338.82352941176487</v>
      </c>
      <c r="AL11" s="341">
        <f>IF(ISNA(VLOOKUP($E11,'CC Yukon BA 2023'!$A$17:$E$992,5,FALSE))=TRUE,"0",VLOOKUP($E11,'CC Yukon BA 2023'!$A$17:$E$992,5,FALSE))</f>
        <v>402.45283018867912</v>
      </c>
      <c r="AM11" s="341">
        <f>IF(ISNA(VLOOKUP($E11,'CC Yukon SS 2023'!$A$17:$E$992,5,FALSE))=TRUE,"0",VLOOKUP($E11,'CC Yukon SS 2023'!$A$17:$E$992,5,FALSE))</f>
        <v>474.8214285714285</v>
      </c>
    </row>
    <row r="12" spans="1:40" s="138" customFormat="1" ht="17" customHeight="1" x14ac:dyDescent="0.15">
      <c r="A12" s="201" t="s">
        <v>277</v>
      </c>
      <c r="B12" s="202">
        <v>2007</v>
      </c>
      <c r="C12" s="202" t="s">
        <v>102</v>
      </c>
      <c r="D12" s="202" t="s">
        <v>76</v>
      </c>
      <c r="E12" s="203" t="s">
        <v>52</v>
      </c>
      <c r="F12" s="58"/>
      <c r="G12" s="58">
        <f>H12</f>
        <v>7</v>
      </c>
      <c r="H12" s="90">
        <f>RANK(L12,$L$6:$L$47,0)</f>
        <v>7</v>
      </c>
      <c r="I12" s="84">
        <f>LARGE(($N12:$AS12),1)</f>
        <v>479</v>
      </c>
      <c r="J12" s="84">
        <f>LARGE(($N12:$AS12),2)</f>
        <v>417.00000000000045</v>
      </c>
      <c r="K12" s="84">
        <f>LARGE(($N12:$AS12),3)</f>
        <v>411.32075471698101</v>
      </c>
      <c r="L12" s="152">
        <f>SUM(I12+J12+K12)</f>
        <v>1307.3207547169814</v>
      </c>
      <c r="M12" s="85"/>
      <c r="N12" s="152">
        <f>IF(ISNA(VLOOKUP($E12,'CC Yukon BA'!$A$17:$E$991,5,FALSE))=TRUE,"0",VLOOKUP($E12,'CC Yukon BA'!$A$17:$E$991,5,FALSE))</f>
        <v>230</v>
      </c>
      <c r="O12" s="152">
        <f>IF(ISNA(VLOOKUP($E12,'CC Yukon SS'!$A$17:$E$991,5,FALSE))=TRUE,"0",VLOOKUP($E12,'CC Yukon SS'!$A$17:$E$991,5,FALSE))</f>
        <v>179</v>
      </c>
      <c r="P12" s="152">
        <f>IF(ISNA(VLOOKUP($E12,'CC SunPeaks BA'!$A$17:$E$991,5,FALSE))=TRUE,"0",VLOOKUP($E12,'CC SunPeaks BA'!$A$17:$E$991,5,FALSE))</f>
        <v>165</v>
      </c>
      <c r="Q12" s="84" t="str">
        <f>IF(ISNA(VLOOKUP($E12,'TT Horseshoe1'!$A$17:$E$991,5,FALSE))=TRUE,"0",VLOOKUP($E12,'TT Horseshoe1'!$A$17:$E$991,5,FALSE))</f>
        <v>0</v>
      </c>
      <c r="R12" s="152">
        <f>IF(ISNA(VLOOKUP($E12,'CC SunPeaks SS'!$A$17:$E$991,5,FALSE))=TRUE,"0",VLOOKUP($E12,'CC SunPeaks SS'!$A$17:$E$991,5,FALSE))</f>
        <v>140</v>
      </c>
      <c r="S12" s="84" t="str">
        <f>IF(ISNA(VLOOKUP($E12,'TT Horseshoe2'!$A$17:$E$991,5,FALSE))=TRUE,"0",VLOOKUP($E12,'TT Horseshoe2'!$A$17:$E$991,5,FALSE))</f>
        <v>0</v>
      </c>
      <c r="T12" s="152">
        <f>IF(ISNA(VLOOKUP($E12,'CC Horseshoe SS'!$A$17:$E$991,5,FALSE))=TRUE,"0",VLOOKUP($E12,'CC Horseshoe SS'!$A$17:$E$991,5,FALSE))</f>
        <v>479</v>
      </c>
      <c r="U12" s="152">
        <f>IF(ISNA(VLOOKUP($E12,'CC Horseshoe BA'!$A$17:$E$991,5,FALSE))=TRUE,"0",VLOOKUP($E12,'CC Horseshoe BA'!$A$17:$E$991,5,FALSE))</f>
        <v>126</v>
      </c>
      <c r="V12" s="84">
        <v>0</v>
      </c>
      <c r="W12" s="84" t="str">
        <f>IF(ISNA(VLOOKUP($E12,'NA Winsport SS'!$A$17:$E$991,5,FALSE))=TRUE,"0",VLOOKUP($E12,'NA Winsport SS'!$A$17:$E$991,5,FALSE))</f>
        <v>0</v>
      </c>
      <c r="X12" s="84" t="str">
        <f>IF(ISNA(VLOOKUP($E12,'TT BV 1'!$A$17:$E$991,5,FALSE))=TRUE,"0",VLOOKUP($E12,'TT BV 1'!$A$17:$E$991,5,FALSE))</f>
        <v>0</v>
      </c>
      <c r="Y12" s="84" t="str">
        <f>IF(ISNA(VLOOKUP($E12,'TT BV 2'!$A$17:$E$992,5,FALSE))=TRUE,"0",VLOOKUP($E12,'TT BV 2'!$A$17:$E$992,5,FALSE))</f>
        <v>0</v>
      </c>
      <c r="Z12" s="84" t="str">
        <f>IF(ISNA(VLOOKUP($E12,'NA Aspen SS'!$A$17:$E$992,5,FALSE))=TRUE,"0",VLOOKUP($E12,'NA Aspen SS'!$A$17:$E$992,5,FALSE))</f>
        <v>0</v>
      </c>
      <c r="AA12" s="84">
        <f>IF(ISNA(VLOOKUP($E12,'Step Up - Avila'!$A$17:$E$992,5,FALSE))=TRUE,"0",VLOOKUP($E12,'Step Up - Avila'!$A$17:$E$992,5,FALSE))</f>
        <v>270</v>
      </c>
      <c r="AB12" s="84" t="str">
        <f>IF(ISNA(VLOOKUP($E12,'CWG - PEI - SS'!$A$17:$E$992,5,FALSE))=TRUE,"0",VLOOKUP($E12,'CWG - PEI - SS'!$A$17:$E$992,5,FALSE))</f>
        <v>0</v>
      </c>
      <c r="AC12" s="84" t="str">
        <f>IF(ISNA(VLOOKUP($E12,'CWG - PEI - BA'!$A$17:$E$992,5,FALSE))=TRUE,"0",VLOOKUP($E12,'CWG - PEI - BA'!$A$17:$E$992,5,FALSE))</f>
        <v>0</v>
      </c>
      <c r="AD12" s="84" t="str">
        <f>IF(ISNA(VLOOKUP($E12,'Prov. Champs - CF - SS'!$A$17:$E$992,5,FALSE))=TRUE,"0",VLOOKUP($E12,'Prov. Champs - CF - SS'!$A$17:$E$992,5,FALSE))</f>
        <v>0</v>
      </c>
      <c r="AE12" s="84" t="str">
        <f>IF(ISNA(VLOOKUP($E12,'Prov. Champs - CF - BA'!$A$17:$E$992,5,FALSE))=TRUE,"0",VLOOKUP($E12,'Prov. Champs - CF - BA'!$A$17:$E$992,5,FALSE))</f>
        <v>0</v>
      </c>
      <c r="AF12" s="84">
        <f>IF(ISNA(VLOOKUP($E12,'NA Stoneham SS'!$A$17:$E$992,5,FALSE))=TRUE,"0",VLOOKUP($E12,'NA Stoneham SS'!$A$17:$E$992,5,FALSE))</f>
        <v>320.7042253521123</v>
      </c>
      <c r="AG12" s="84">
        <f>IF(ISNA(VLOOKUP($E12,'NA Stoneham BA'!$A$17:$E$992,5,FALSE))=TRUE,"0",VLOOKUP($E12,'NA Stoneham BA'!$A$17:$E$992,5,FALSE))</f>
        <v>417.00000000000045</v>
      </c>
      <c r="AH12" s="247" t="str">
        <f>IF(ISNA(VLOOKUP($E12,'JrNats HP'!$A$17:$E$992,5,FALSE))=TRUE,"0",VLOOKUP($E12,'JrNats HP'!$A$17:$E$992,5,FALSE))</f>
        <v>0</v>
      </c>
      <c r="AI12" s="152" t="str">
        <f>IF(ISNA(VLOOKUP($E12,'CC Winsport HP'!$A$17:$E$992,5,FALSE))=TRUE,"0",VLOOKUP($E12,'CC Winsport HP'!$A$17:$E$992,5,FALSE))</f>
        <v>0</v>
      </c>
      <c r="AJ12" s="247" t="str">
        <f>IF(ISNA(VLOOKUP($E12,'JrNats SS'!$A$17:$E$992,5,FALSE))=TRUE,"0",VLOOKUP($E12,'JrNats SS'!$A$17:$E$992,5,FALSE))</f>
        <v>0</v>
      </c>
      <c r="AK12" s="247" t="str">
        <f>IF(ISNA(VLOOKUP($E12,'JrNats BA'!$A$17:$E$992,5,FALSE))=TRUE,"0",VLOOKUP($E12,'JrNats BA'!$A$17:$E$992,5,FALSE))</f>
        <v>0</v>
      </c>
      <c r="AL12" s="341">
        <f>IF(ISNA(VLOOKUP($E12,'CC Yukon BA 2023'!$A$17:$E$992,5,FALSE))=TRUE,"0",VLOOKUP($E12,'CC Yukon BA 2023'!$A$17:$E$992,5,FALSE))</f>
        <v>411.32075471698101</v>
      </c>
      <c r="AM12" s="341">
        <f>IF(ISNA(VLOOKUP($E12,'CC Yukon SS 2023'!$A$17:$E$992,5,FALSE))=TRUE,"0",VLOOKUP($E12,'CC Yukon SS 2023'!$A$17:$E$992,5,FALSE))</f>
        <v>399.28571428571399</v>
      </c>
    </row>
    <row r="13" spans="1:40" s="138" customFormat="1" ht="17" customHeight="1" x14ac:dyDescent="0.15">
      <c r="A13" s="201" t="s">
        <v>277</v>
      </c>
      <c r="B13" s="202">
        <v>2006</v>
      </c>
      <c r="C13" s="202" t="s">
        <v>100</v>
      </c>
      <c r="D13" s="202" t="s">
        <v>76</v>
      </c>
      <c r="E13" s="203" t="s">
        <v>35</v>
      </c>
      <c r="F13" s="58"/>
      <c r="G13" s="58">
        <f>H13</f>
        <v>8</v>
      </c>
      <c r="H13" s="90">
        <f>RANK(L13,$L$6:$L$47,0)</f>
        <v>8</v>
      </c>
      <c r="I13" s="214">
        <f>LARGE(($N13:$AS13),1)</f>
        <v>426</v>
      </c>
      <c r="J13" s="214">
        <f>LARGE(($N13:$AS13),2)</f>
        <v>425</v>
      </c>
      <c r="K13" s="84">
        <f>LARGE(($N13:$AS13),3)</f>
        <v>422</v>
      </c>
      <c r="L13" s="152">
        <f>SUM(I13+J13+K13)</f>
        <v>1273</v>
      </c>
      <c r="M13" s="85"/>
      <c r="N13" s="152">
        <f>IF(ISNA(VLOOKUP($E13,'CC Yukon BA'!$A$17:$E$991,5,FALSE))=TRUE,"0",VLOOKUP($E13,'CC Yukon BA'!$A$17:$E$991,5,FALSE))</f>
        <v>65</v>
      </c>
      <c r="O13" s="152">
        <f>IF(ISNA(VLOOKUP($E13,'CC Yukon SS'!$A$17:$E$991,5,FALSE))=TRUE,"0",VLOOKUP($E13,'CC Yukon SS'!$A$17:$E$991,5,FALSE))</f>
        <v>312</v>
      </c>
      <c r="P13" s="152">
        <f>IF(ISNA(VLOOKUP($E13,'CC SunPeaks BA'!$A$17:$E$991,5,FALSE))=TRUE,"0",VLOOKUP($E13,'CC SunPeaks BA'!$A$17:$E$991,5,FALSE))</f>
        <v>422</v>
      </c>
      <c r="Q13" s="214" t="str">
        <f>IF(ISNA(VLOOKUP($E13,'TT Horseshoe1'!$A$17:$E$991,5,FALSE))=TRUE,"0",VLOOKUP($E13,'TT Horseshoe1'!$A$17:$E$991,5,FALSE))</f>
        <v>0</v>
      </c>
      <c r="R13" s="242">
        <f>IF(ISNA(VLOOKUP($E13,'CC SunPeaks SS'!$A$17:$E$991,5,FALSE))=TRUE,"0",VLOOKUP($E13,'CC SunPeaks SS'!$A$17:$E$991,5,FALSE))</f>
        <v>425</v>
      </c>
      <c r="S13" s="214" t="str">
        <f>IF(ISNA(VLOOKUP($E13,'TT Horseshoe2'!$A$17:$E$991,5,FALSE))=TRUE,"0",VLOOKUP($E13,'TT Horseshoe2'!$A$17:$E$991,5,FALSE))</f>
        <v>0</v>
      </c>
      <c r="T13" s="242">
        <f>IF(ISNA(VLOOKUP($E13,'CC Horseshoe SS'!$A$17:$E$991,5,FALSE))=TRUE,"0",VLOOKUP($E13,'CC Horseshoe SS'!$A$17:$E$991,5,FALSE))</f>
        <v>426</v>
      </c>
      <c r="U13" s="242">
        <f>IF(ISNA(VLOOKUP($E13,'CC Horseshoe BA'!$A$17:$E$991,5,FALSE))=TRUE,"0",VLOOKUP($E13,'CC Horseshoe BA'!$A$17:$E$991,5,FALSE))</f>
        <v>196</v>
      </c>
      <c r="V13" s="214">
        <v>0</v>
      </c>
      <c r="W13" s="214" t="str">
        <f>IF(ISNA(VLOOKUP($E13,'NA Winsport SS'!$A$17:$E$991,5,FALSE))=TRUE,"0",VLOOKUP($E13,'NA Winsport SS'!$A$17:$E$991,5,FALSE))</f>
        <v>0</v>
      </c>
      <c r="X13" s="214" t="str">
        <f>IF(ISNA(VLOOKUP($E13,'TT BV 1'!$A$17:$E$991,5,FALSE))=TRUE,"0",VLOOKUP($E13,'TT BV 1'!$A$17:$E$991,5,FALSE))</f>
        <v>0</v>
      </c>
      <c r="Y13" s="214" t="str">
        <f>IF(ISNA(VLOOKUP($E13,'TT BV 2'!$A$17:$E$992,5,FALSE))=TRUE,"0",VLOOKUP($E13,'TT BV 2'!$A$17:$E$992,5,FALSE))</f>
        <v>0</v>
      </c>
      <c r="Z13" s="214" t="str">
        <f>IF(ISNA(VLOOKUP($E13,'NA Aspen SS'!$A$17:$E$992,5,FALSE))=TRUE,"0",VLOOKUP($E13,'NA Aspen SS'!$A$17:$E$992,5,FALSE))</f>
        <v>0</v>
      </c>
      <c r="AA13" s="214" t="str">
        <f>IF(ISNA(VLOOKUP($E13,'Step Up - Avila'!$A$17:$E$992,5,FALSE))=TRUE,"0",VLOOKUP($E13,'Step Up - Avila'!$A$17:$E$992,5,FALSE))</f>
        <v>0</v>
      </c>
      <c r="AB13" s="214" t="str">
        <f>IF(ISNA(VLOOKUP($E13,'CWG - PEI - SS'!$A$17:$E$992,5,FALSE))=TRUE,"0",VLOOKUP($E13,'CWG - PEI - SS'!$A$17:$E$992,5,FALSE))</f>
        <v>0</v>
      </c>
      <c r="AC13" s="214" t="str">
        <f>IF(ISNA(VLOOKUP($E13,'CWG - PEI - BA'!$A$17:$E$992,5,FALSE))=TRUE,"0",VLOOKUP($E13,'CWG - PEI - BA'!$A$17:$E$992,5,FALSE))</f>
        <v>0</v>
      </c>
      <c r="AD13" s="214" t="str">
        <f>IF(ISNA(VLOOKUP($E13,'Prov. Champs - CF - SS'!$A$17:$E$992,5,FALSE))=TRUE,"0",VLOOKUP($E13,'Prov. Champs - CF - SS'!$A$17:$E$992,5,FALSE))</f>
        <v>0</v>
      </c>
      <c r="AE13" s="214" t="str">
        <f>IF(ISNA(VLOOKUP($E13,'Prov. Champs - CF - BA'!$A$17:$E$992,5,FALSE))=TRUE,"0",VLOOKUP($E13,'Prov. Champs - CF - BA'!$A$17:$E$992,5,FALSE))</f>
        <v>0</v>
      </c>
      <c r="AF13" s="84">
        <f>IF(ISNA(VLOOKUP($E13,'NA Stoneham SS'!$A$17:$E$992,5,FALSE))=TRUE,"0",VLOOKUP($E13,'NA Stoneham SS'!$A$17:$E$992,5,FALSE))</f>
        <v>375.21126760563334</v>
      </c>
      <c r="AG13" s="84">
        <f>IF(ISNA(VLOOKUP($E13,'NA Stoneham BA'!$A$17:$E$992,5,FALSE))=TRUE,"0",VLOOKUP($E13,'NA Stoneham BA'!$A$17:$E$992,5,FALSE))</f>
        <v>317.7692307692314</v>
      </c>
      <c r="AH13" s="247" t="str">
        <f>IF(ISNA(VLOOKUP($E13,'JrNats HP'!$A$17:$E$992,5,FALSE))=TRUE,"0",VLOOKUP($E13,'JrNats HP'!$A$17:$E$992,5,FALSE))</f>
        <v>0</v>
      </c>
      <c r="AI13" s="152" t="str">
        <f>IF(ISNA(VLOOKUP($E13,'CC Winsport HP'!$A$17:$E$992,5,FALSE))=TRUE,"0",VLOOKUP($E13,'CC Winsport HP'!$A$17:$E$992,5,FALSE))</f>
        <v>0</v>
      </c>
      <c r="AJ13" s="247" t="str">
        <f>IF(ISNA(VLOOKUP($E13,'JrNats SS'!$A$17:$E$992,5,FALSE))=TRUE,"0",VLOOKUP($E13,'JrNats SS'!$A$17:$E$992,5,FALSE))</f>
        <v>0</v>
      </c>
      <c r="AK13" s="247" t="str">
        <f>IF(ISNA(VLOOKUP($E13,'JrNats BA'!$A$17:$E$992,5,FALSE))=TRUE,"0",VLOOKUP($E13,'JrNats BA'!$A$17:$E$992,5,FALSE))</f>
        <v>0</v>
      </c>
      <c r="AL13" s="341" t="str">
        <f>IF(ISNA(VLOOKUP($E13,'CC Yukon BA 2023'!$A$17:$E$992,5,FALSE))=TRUE,"0",VLOOKUP($E13,'CC Yukon BA 2023'!$A$17:$E$992,5,FALSE))</f>
        <v>0</v>
      </c>
      <c r="AM13" s="341" t="str">
        <f>IF(ISNA(VLOOKUP($E13,'CC Yukon SS 2023'!$A$17:$E$992,5,FALSE))=TRUE,"0",VLOOKUP($E13,'CC Yukon SS 2023'!$A$17:$E$992,5,FALSE))</f>
        <v>0</v>
      </c>
      <c r="AN13" s="200" t="s">
        <v>271</v>
      </c>
    </row>
    <row r="14" spans="1:40" s="138" customFormat="1" ht="17" customHeight="1" x14ac:dyDescent="0.15">
      <c r="A14" s="201" t="s">
        <v>277</v>
      </c>
      <c r="B14" s="202">
        <v>2007</v>
      </c>
      <c r="C14" s="202" t="s">
        <v>102</v>
      </c>
      <c r="D14" s="202" t="s">
        <v>76</v>
      </c>
      <c r="E14" s="203" t="s">
        <v>87</v>
      </c>
      <c r="F14" s="58"/>
      <c r="G14" s="58">
        <f>H14</f>
        <v>9</v>
      </c>
      <c r="H14" s="90">
        <f>RANK(L14,$L$6:$L$47,0)</f>
        <v>9</v>
      </c>
      <c r="I14" s="84">
        <f>LARGE(($N14:$AS14),1)</f>
        <v>416.07142857142833</v>
      </c>
      <c r="J14" s="84">
        <f>LARGE(($N14:$AS14),2)</f>
        <v>407</v>
      </c>
      <c r="K14" s="84">
        <f>LARGE(($N14:$AS14),3)</f>
        <v>372</v>
      </c>
      <c r="L14" s="152">
        <f>SUM(I14+J14+K14)</f>
        <v>1195.0714285714284</v>
      </c>
      <c r="M14" s="85"/>
      <c r="N14" s="152">
        <f>IF(ISNA(VLOOKUP($E14,'CC Yukon BA'!$A$17:$E$991,5,FALSE))=TRUE,"0",VLOOKUP($E14,'CC Yukon BA'!$A$17:$E$991,5,FALSE))</f>
        <v>274</v>
      </c>
      <c r="O14" s="152">
        <f>IF(ISNA(VLOOKUP($E14,'CC Yukon SS'!$A$17:$E$991,5,FALSE))=TRUE,"0",VLOOKUP($E14,'CC Yukon SS'!$A$17:$E$991,5,FALSE))</f>
        <v>343</v>
      </c>
      <c r="P14" s="152">
        <f>IF(ISNA(VLOOKUP($E14,'CC SunPeaks BA'!$A$17:$E$991,5,FALSE))=TRUE,"0",VLOOKUP($E14,'CC SunPeaks BA'!$A$17:$E$991,5,FALSE))</f>
        <v>407</v>
      </c>
      <c r="Q14" s="84" t="str">
        <f>IF(ISNA(VLOOKUP($E14,'TT Horseshoe1'!$A$17:$E$991,5,FALSE))=TRUE,"0",VLOOKUP($E14,'TT Horseshoe1'!$A$17:$E$991,5,FALSE))</f>
        <v>0</v>
      </c>
      <c r="R14" s="152">
        <f>IF(ISNA(VLOOKUP($E14,'CC SunPeaks SS'!$A$17:$E$991,5,FALSE))=TRUE,"0",VLOOKUP($E14,'CC SunPeaks SS'!$A$17:$E$991,5,FALSE))</f>
        <v>353</v>
      </c>
      <c r="S14" s="84" t="str">
        <f>IF(ISNA(VLOOKUP($E14,'TT Horseshoe2'!$A$17:$E$991,5,FALSE))=TRUE,"0",VLOOKUP($E14,'TT Horseshoe2'!$A$17:$E$991,5,FALSE))</f>
        <v>0</v>
      </c>
      <c r="T14" s="152">
        <f>IF(ISNA(VLOOKUP($E14,'CC Horseshoe SS'!$A$17:$E$991,5,FALSE))=TRUE,"0",VLOOKUP($E14,'CC Horseshoe SS'!$A$17:$E$991,5,FALSE))</f>
        <v>372</v>
      </c>
      <c r="U14" s="152">
        <f>IF(ISNA(VLOOKUP($E14,'CC Horseshoe BA'!$A$17:$E$991,5,FALSE))=TRUE,"0",VLOOKUP($E14,'CC Horseshoe BA'!$A$17:$E$991,5,FALSE))</f>
        <v>223</v>
      </c>
      <c r="V14" s="84">
        <v>0</v>
      </c>
      <c r="W14" s="84" t="str">
        <f>IF(ISNA(VLOOKUP($E14,'NA Winsport SS'!$A$17:$E$991,5,FALSE))=TRUE,"0",VLOOKUP($E14,'NA Winsport SS'!$A$17:$E$991,5,FALSE))</f>
        <v>0</v>
      </c>
      <c r="X14" s="84" t="str">
        <f>IF(ISNA(VLOOKUP($E14,'TT BV 1'!$A$17:$E$991,5,FALSE))=TRUE,"0",VLOOKUP($E14,'TT BV 1'!$A$17:$E$991,5,FALSE))</f>
        <v>0</v>
      </c>
      <c r="Y14" s="84" t="str">
        <f>IF(ISNA(VLOOKUP($E14,'TT BV 2'!$A$17:$E$992,5,FALSE))=TRUE,"0",VLOOKUP($E14,'TT BV 2'!$A$17:$E$992,5,FALSE))</f>
        <v>0</v>
      </c>
      <c r="Z14" s="84" t="str">
        <f>IF(ISNA(VLOOKUP($E14,'NA Aspen SS'!$A$17:$E$992,5,FALSE))=TRUE,"0",VLOOKUP($E14,'NA Aspen SS'!$A$17:$E$992,5,FALSE))</f>
        <v>0</v>
      </c>
      <c r="AA14" s="84">
        <f>IF(ISNA(VLOOKUP($E14,'Step Up - Avila'!$A$17:$E$992,5,FALSE))=TRUE,"0",VLOOKUP($E14,'Step Up - Avila'!$A$17:$E$992,5,FALSE))</f>
        <v>283</v>
      </c>
      <c r="AB14" s="84" t="str">
        <f>IF(ISNA(VLOOKUP($E14,'CWG - PEI - SS'!$A$17:$E$992,5,FALSE))=TRUE,"0",VLOOKUP($E14,'CWG - PEI - SS'!$A$17:$E$992,5,FALSE))</f>
        <v>0</v>
      </c>
      <c r="AC14" s="84" t="str">
        <f>IF(ISNA(VLOOKUP($E14,'CWG - PEI - BA'!$A$17:$E$992,5,FALSE))=TRUE,"0",VLOOKUP($E14,'CWG - PEI - BA'!$A$17:$E$992,5,FALSE))</f>
        <v>0</v>
      </c>
      <c r="AD14" s="84" t="str">
        <f>IF(ISNA(VLOOKUP($E14,'Prov. Champs - CF - SS'!$A$17:$E$992,5,FALSE))=TRUE,"0",VLOOKUP($E14,'Prov. Champs - CF - SS'!$A$17:$E$992,5,FALSE))</f>
        <v>0</v>
      </c>
      <c r="AE14" s="84" t="str">
        <f>IF(ISNA(VLOOKUP($E14,'Prov. Champs - CF - BA'!$A$17:$E$992,5,FALSE))=TRUE,"0",VLOOKUP($E14,'Prov. Champs - CF - BA'!$A$17:$E$992,5,FALSE))</f>
        <v>0</v>
      </c>
      <c r="AF14" s="84">
        <f>IF(ISNA(VLOOKUP($E14,'NA Stoneham SS'!$A$17:$E$992,5,FALSE))=TRUE,"0",VLOOKUP($E14,'NA Stoneham SS'!$A$17:$E$992,5,FALSE))</f>
        <v>347.95774647887282</v>
      </c>
      <c r="AG14" s="84">
        <f>IF(ISNA(VLOOKUP($E14,'NA Stoneham BA'!$A$17:$E$992,5,FALSE))=TRUE,"0",VLOOKUP($E14,'NA Stoneham BA'!$A$17:$E$992,5,FALSE))</f>
        <v>178.84615384615449</v>
      </c>
      <c r="AH14" s="247" t="str">
        <f>IF(ISNA(VLOOKUP($E14,'JrNats HP'!$A$17:$E$992,5,FALSE))=TRUE,"0",VLOOKUP($E14,'JrNats HP'!$A$17:$E$992,5,FALSE))</f>
        <v>0</v>
      </c>
      <c r="AI14" s="152" t="str">
        <f>IF(ISNA(VLOOKUP($E14,'CC Winsport HP'!$A$17:$E$992,5,FALSE))=TRUE,"0",VLOOKUP($E14,'CC Winsport HP'!$A$17:$E$992,5,FALSE))</f>
        <v>0</v>
      </c>
      <c r="AJ14" s="247" t="str">
        <f>IF(ISNA(VLOOKUP($E14,'JrNats SS'!$A$17:$E$992,5,FALSE))=TRUE,"0",VLOOKUP($E14,'JrNats SS'!$A$17:$E$992,5,FALSE))</f>
        <v>0</v>
      </c>
      <c r="AK14" s="247" t="str">
        <f>IF(ISNA(VLOOKUP($E14,'JrNats BA'!$A$17:$E$992,5,FALSE))=TRUE,"0",VLOOKUP($E14,'JrNats BA'!$A$17:$E$992,5,FALSE))</f>
        <v>0</v>
      </c>
      <c r="AL14" s="341">
        <f>IF(ISNA(VLOOKUP($E14,'CC Yukon BA 2023'!$A$17:$E$992,5,FALSE))=TRUE,"0",VLOOKUP($E14,'CC Yukon BA 2023'!$A$17:$E$992,5,FALSE))</f>
        <v>189.62264150943355</v>
      </c>
      <c r="AM14" s="341">
        <f>IF(ISNA(VLOOKUP($E14,'CC Yukon SS 2023'!$A$17:$E$992,5,FALSE))=TRUE,"0",VLOOKUP($E14,'CC Yukon SS 2023'!$A$17:$E$992,5,FALSE))</f>
        <v>416.07142857142833</v>
      </c>
    </row>
    <row r="15" spans="1:40" s="138" customFormat="1" ht="17" customHeight="1" x14ac:dyDescent="0.15">
      <c r="A15" s="201" t="s">
        <v>277</v>
      </c>
      <c r="B15" s="202">
        <v>2008</v>
      </c>
      <c r="C15" s="202" t="s">
        <v>102</v>
      </c>
      <c r="D15" s="202" t="s">
        <v>77</v>
      </c>
      <c r="E15" s="203" t="s">
        <v>49</v>
      </c>
      <c r="F15" s="58"/>
      <c r="G15" s="58">
        <f>H15</f>
        <v>10</v>
      </c>
      <c r="H15" s="90">
        <f>RANK(L15,$L$6:$L$47,0)</f>
        <v>10</v>
      </c>
      <c r="I15" s="214">
        <f>LARGE(($N15:$AS15),1)</f>
        <v>391</v>
      </c>
      <c r="J15" s="84">
        <f>LARGE(($N15:$AS15),2)</f>
        <v>383</v>
      </c>
      <c r="K15" s="84">
        <f>LARGE(($N15:$AS15),3)</f>
        <v>367</v>
      </c>
      <c r="L15" s="152">
        <f>SUM(I15+J15+K15)</f>
        <v>1141</v>
      </c>
      <c r="M15" s="85"/>
      <c r="N15" s="152">
        <f>IF(ISNA(VLOOKUP($E15,'CC Yukon BA'!$A$17:$E$991,5,FALSE))=TRUE,"0",VLOOKUP($E15,'CC Yukon BA'!$A$17:$E$991,5,FALSE))</f>
        <v>100</v>
      </c>
      <c r="O15" s="152">
        <f>IF(ISNA(VLOOKUP($E15,'CC Yukon SS'!$A$17:$E$991,5,FALSE))=TRUE,"0",VLOOKUP($E15,'CC Yukon SS'!$A$17:$E$991,5,FALSE))</f>
        <v>367</v>
      </c>
      <c r="P15" s="152">
        <f>IF(ISNA(VLOOKUP($E15,'CC SunPeaks BA'!$A$17:$E$991,5,FALSE))=TRUE,"0",VLOOKUP($E15,'CC SunPeaks BA'!$A$17:$E$991,5,FALSE))</f>
        <v>244</v>
      </c>
      <c r="Q15" s="84" t="str">
        <f>IF(ISNA(VLOOKUP($E15,'TT Horseshoe1'!$A$17:$E$991,5,FALSE))=TRUE,"0",VLOOKUP($E15,'TT Horseshoe1'!$A$17:$E$991,5,FALSE))</f>
        <v>0</v>
      </c>
      <c r="R15" s="152">
        <f>IF(ISNA(VLOOKUP($E15,'CC SunPeaks SS'!$A$17:$E$991,5,FALSE))=TRUE,"0",VLOOKUP($E15,'CC SunPeaks SS'!$A$17:$E$991,5,FALSE))</f>
        <v>383</v>
      </c>
      <c r="S15" s="84" t="str">
        <f>IF(ISNA(VLOOKUP($E15,'TT Horseshoe2'!$A$17:$E$991,5,FALSE))=TRUE,"0",VLOOKUP($E15,'TT Horseshoe2'!$A$17:$E$991,5,FALSE))</f>
        <v>0</v>
      </c>
      <c r="T15" s="242">
        <f>IF(ISNA(VLOOKUP($E15,'CC Horseshoe SS'!$A$17:$E$991,5,FALSE))=TRUE,"0",VLOOKUP($E15,'CC Horseshoe SS'!$A$17:$E$991,5,FALSE))</f>
        <v>0</v>
      </c>
      <c r="U15" s="242">
        <f>IF(ISNA(VLOOKUP($E15,'CC Horseshoe BA'!$A$17:$E$991,5,FALSE))=TRUE,"0",VLOOKUP($E15,'CC Horseshoe BA'!$A$17:$E$991,5,FALSE))</f>
        <v>348</v>
      </c>
      <c r="V15" s="214">
        <v>0</v>
      </c>
      <c r="W15" s="214" t="str">
        <f>IF(ISNA(VLOOKUP($E15,'NA Winsport SS'!$A$17:$E$991,5,FALSE))=TRUE,"0",VLOOKUP($E15,'NA Winsport SS'!$A$17:$E$991,5,FALSE))</f>
        <v>0</v>
      </c>
      <c r="X15" s="214">
        <f>IF(ISNA(VLOOKUP($E15,'TT BV 1'!$A$17:$E$991,5,FALSE))=TRUE,"0",VLOOKUP($E15,'TT BV 1'!$A$17:$E$991,5,FALSE))</f>
        <v>124</v>
      </c>
      <c r="Y15" s="214" t="str">
        <f>IF(ISNA(VLOOKUP($E15,'TT BV 2'!$A$17:$E$992,5,FALSE))=TRUE,"0",VLOOKUP($E15,'TT BV 2'!$A$17:$E$992,5,FALSE))</f>
        <v>0</v>
      </c>
      <c r="Z15" s="214" t="str">
        <f>IF(ISNA(VLOOKUP($E15,'NA Aspen SS'!$A$17:$E$992,5,FALSE))=TRUE,"0",VLOOKUP($E15,'NA Aspen SS'!$A$17:$E$992,5,FALSE))</f>
        <v>0</v>
      </c>
      <c r="AA15" s="214" t="str">
        <f>IF(ISNA(VLOOKUP($E15,'Step Up - Avila'!$A$17:$E$992,5,FALSE))=TRUE,"0",VLOOKUP($E15,'Step Up - Avila'!$A$17:$E$992,5,FALSE))</f>
        <v>0</v>
      </c>
      <c r="AB15" s="214" t="str">
        <f>IF(ISNA(VLOOKUP($E15,'CWG - PEI - SS'!$A$17:$E$992,5,FALSE))=TRUE,"0",VLOOKUP($E15,'CWG - PEI - SS'!$A$17:$E$992,5,FALSE))</f>
        <v>0</v>
      </c>
      <c r="AC15" s="214" t="str">
        <f>IF(ISNA(VLOOKUP($E15,'CWG - PEI - BA'!$A$17:$E$992,5,FALSE))=TRUE,"0",VLOOKUP($E15,'CWG - PEI - BA'!$A$17:$E$992,5,FALSE))</f>
        <v>0</v>
      </c>
      <c r="AD15" s="214">
        <f>IF(ISNA(VLOOKUP($E15,'Prov. Champs - CF - SS'!$A$17:$E$992,5,FALSE))=TRUE,"0",VLOOKUP($E15,'Prov. Champs - CF - SS'!$A$17:$E$992,5,FALSE))</f>
        <v>141</v>
      </c>
      <c r="AE15" s="214">
        <f>IF(ISNA(VLOOKUP($E15,'Prov. Champs - CF - BA'!$A$17:$E$992,5,FALSE))=TRUE,"0",VLOOKUP($E15,'Prov. Champs - CF - BA'!$A$17:$E$992,5,FALSE))</f>
        <v>116</v>
      </c>
      <c r="AF15" s="214" t="str">
        <f>IF(ISNA(VLOOKUP($E15,'NA Stoneham SS'!$A$17:$E$992,5,FALSE))=TRUE,"0",VLOOKUP($E15,'NA Stoneham SS'!$A$17:$E$992,5,FALSE))</f>
        <v>0</v>
      </c>
      <c r="AG15" s="214" t="str">
        <f>IF(ISNA(VLOOKUP($E15,'NA Stoneham BA'!$A$17:$E$992,5,FALSE))=TRUE,"0",VLOOKUP($E15,'NA Stoneham BA'!$A$17:$E$992,5,FALSE))</f>
        <v>0</v>
      </c>
      <c r="AH15" s="248">
        <f>IF(ISNA(VLOOKUP($E15,'JrNats HP'!$A$17:$E$992,5,FALSE))=TRUE,"0",VLOOKUP($E15,'JrNats HP'!$A$17:$E$992,5,FALSE))</f>
        <v>391</v>
      </c>
      <c r="AI15" s="242" t="str">
        <f>IF(ISNA(VLOOKUP($E15,'CC Winsport HP'!$A$17:$E$992,5,FALSE))=TRUE,"0",VLOOKUP($E15,'CC Winsport HP'!$A$17:$E$992,5,FALSE))</f>
        <v>0</v>
      </c>
      <c r="AJ15" s="248">
        <f>IF(ISNA(VLOOKUP($E15,'JrNats SS'!$A$17:$E$992,5,FALSE))=TRUE,"0",VLOOKUP($E15,'JrNats SS'!$A$17:$E$992,5,FALSE))</f>
        <v>358</v>
      </c>
      <c r="AK15" s="248">
        <f>IF(ISNA(VLOOKUP($E15,'JrNats BA'!$A$17:$E$992,5,FALSE))=TRUE,"0",VLOOKUP($E15,'JrNats BA'!$A$17:$E$992,5,FALSE))</f>
        <v>306</v>
      </c>
      <c r="AL15" s="341" t="str">
        <f>IF(ISNA(VLOOKUP($E15,'CC Yukon BA 2023'!$A$17:$E$992,5,FALSE))=TRUE,"0",VLOOKUP($E15,'CC Yukon BA 2023'!$A$17:$E$992,5,FALSE))</f>
        <v>0</v>
      </c>
      <c r="AM15" s="341" t="str">
        <f>IF(ISNA(VLOOKUP($E15,'CC Yukon SS 2023'!$A$17:$E$992,5,FALSE))=TRUE,"0",VLOOKUP($E15,'CC Yukon SS 2023'!$A$17:$E$992,5,FALSE))</f>
        <v>0</v>
      </c>
      <c r="AN15" s="200" t="s">
        <v>271</v>
      </c>
    </row>
    <row r="16" spans="1:40" s="138" customFormat="1" ht="17" customHeight="1" x14ac:dyDescent="0.15">
      <c r="A16" s="215" t="s">
        <v>277</v>
      </c>
      <c r="B16" s="112">
        <v>2008</v>
      </c>
      <c r="C16" s="112" t="s">
        <v>102</v>
      </c>
      <c r="D16" s="112" t="s">
        <v>77</v>
      </c>
      <c r="E16" s="74" t="s">
        <v>53</v>
      </c>
      <c r="F16" s="58"/>
      <c r="G16" s="58">
        <f>H16</f>
        <v>11</v>
      </c>
      <c r="H16" s="90">
        <f>RANK(L16,$L$6:$L$47,0)</f>
        <v>11</v>
      </c>
      <c r="I16" s="84">
        <f>LARGE(($N16:$AS16),1)</f>
        <v>375.84905660377342</v>
      </c>
      <c r="J16" s="84">
        <f>LARGE(($N16:$AS16),2)</f>
        <v>357.32142857142816</v>
      </c>
      <c r="K16" s="84">
        <f>LARGE(($N16:$AS16),3)</f>
        <v>355.36764705882365</v>
      </c>
      <c r="L16" s="152">
        <f>SUM(I16+J16+K16)</f>
        <v>1088.5381322340252</v>
      </c>
      <c r="M16" s="85"/>
      <c r="N16" s="152" t="str">
        <f>IF(ISNA(VLOOKUP($E16,'CC Yukon BA'!$A$17:$E$991,5,FALSE))=TRUE,"0",VLOOKUP($E16,'CC Yukon BA'!$A$17:$E$991,5,FALSE))</f>
        <v>0</v>
      </c>
      <c r="O16" s="152" t="str">
        <f>IF(ISNA(VLOOKUP($E16,'CC Yukon SS'!$A$17:$E$991,5,FALSE))=TRUE,"0",VLOOKUP($E16,'CC Yukon SS'!$A$17:$E$991,5,FALSE))</f>
        <v>0</v>
      </c>
      <c r="P16" s="152" t="str">
        <f>IF(ISNA(VLOOKUP($E16,'CC SunPeaks BA'!$A$17:$E$991,5,FALSE))=TRUE,"0",VLOOKUP($E16,'CC SunPeaks BA'!$A$17:$E$991,5,FALSE))</f>
        <v>0</v>
      </c>
      <c r="Q16" s="84">
        <f>IF(ISNA(VLOOKUP($E16,'TT Horseshoe1'!$A$17:$E$991,5,FALSE))=TRUE,"0",VLOOKUP($E16,'TT Horseshoe1'!$A$17:$E$991,5,FALSE))</f>
        <v>146.12903225806451</v>
      </c>
      <c r="R16" s="152" t="str">
        <f>IF(ISNA(VLOOKUP($E16,'CC SunPeaks SS'!$A$17:$E$991,5,FALSE))=TRUE,"0",VLOOKUP($E16,'CC SunPeaks SS'!$A$17:$E$991,5,FALSE))</f>
        <v>0</v>
      </c>
      <c r="S16" s="84">
        <f>IF(ISNA(VLOOKUP($E16,'TT Horseshoe2'!$A$17:$E$991,5,FALSE))=TRUE,"0",VLOOKUP($E16,'TT Horseshoe2'!$A$17:$E$991,5,FALSE))</f>
        <v>141.72413793103448</v>
      </c>
      <c r="T16" s="152">
        <f>IF(ISNA(VLOOKUP($E16,'CC Horseshoe SS'!$A$17:$E$991,5,FALSE))=TRUE,"0",VLOOKUP($E16,'CC Horseshoe SS'!$A$17:$E$991,5,FALSE))</f>
        <v>105</v>
      </c>
      <c r="U16" s="152">
        <f>IF(ISNA(VLOOKUP($E16,'CC Horseshoe BA'!$A$17:$E$991,5,FALSE))=TRUE,"0",VLOOKUP($E16,'CC Horseshoe BA'!$A$17:$E$991,5,FALSE))</f>
        <v>90</v>
      </c>
      <c r="V16" s="84" t="str">
        <f>IF(ISNA(VLOOKUP($E16,'NA Winsport SS'!$A$17:$E$991,5,FALSE))=TRUE,"0",VLOOKUP($E16,'NA Winsport SS'!$A$17:$E$991,5,FALSE))</f>
        <v>0</v>
      </c>
      <c r="W16" s="84" t="str">
        <f>IF(ISNA(VLOOKUP($E16,'NA Winsport SS'!$A$17:$E$991,5,FALSE))=TRUE,"0",VLOOKUP($E16,'NA Winsport SS'!$A$17:$E$991,5,FALSE))</f>
        <v>0</v>
      </c>
      <c r="X16" s="84">
        <f>IF(ISNA(VLOOKUP($E16,'TT BV 1'!$A$17:$E$991,5,FALSE))=TRUE,"0",VLOOKUP($E16,'TT BV 1'!$A$17:$E$991,5,FALSE))</f>
        <v>150</v>
      </c>
      <c r="Y16" s="84">
        <f>IF(ISNA(VLOOKUP($E16,'TT BV 2'!$A$17:$E$992,5,FALSE))=TRUE,"0",VLOOKUP($E16,'TT BV 2'!$A$17:$E$992,5,FALSE))</f>
        <v>147.77777777777777</v>
      </c>
      <c r="Z16" s="84" t="str">
        <f>IF(ISNA(VLOOKUP($E16,'NA Aspen SS'!$A$17:$E$992,5,FALSE))=TRUE,"0",VLOOKUP($E16,'NA Aspen SS'!$A$17:$E$992,5,FALSE))</f>
        <v>0</v>
      </c>
      <c r="AA16" s="84">
        <f>IF(ISNA(VLOOKUP($E16,'Step Up - Avila'!$A$17:$E$992,5,FALSE))=TRUE,"0",VLOOKUP($E16,'Step Up - Avila'!$A$17:$E$992,5,FALSE))</f>
        <v>257</v>
      </c>
      <c r="AB16" s="84" t="str">
        <f>IF(ISNA(VLOOKUP($E16,'CWG - PEI - SS'!$A$17:$E$992,5,FALSE))=TRUE,"0",VLOOKUP($E16,'CWG - PEI - SS'!$A$17:$E$992,5,FALSE))</f>
        <v>0</v>
      </c>
      <c r="AC16" s="84" t="str">
        <f>IF(ISNA(VLOOKUP($E16,'CWG - PEI - BA'!$A$17:$E$992,5,FALSE))=TRUE,"0",VLOOKUP($E16,'CWG - PEI - BA'!$A$17:$E$992,5,FALSE))</f>
        <v>0</v>
      </c>
      <c r="AD16" s="84">
        <f>IF(ISNA(VLOOKUP($E16,'Prov. Champs - CF - SS'!$A$17:$E$992,5,FALSE))=TRUE,"0",VLOOKUP($E16,'Prov. Champs - CF - SS'!$A$17:$E$992,5,FALSE))</f>
        <v>147</v>
      </c>
      <c r="AE16" s="84">
        <f>IF(ISNA(VLOOKUP($E16,'Prov. Champs - CF - BA'!$A$17:$E$992,5,FALSE))=TRUE,"0",VLOOKUP($E16,'Prov. Champs - CF - BA'!$A$17:$E$992,5,FALSE))</f>
        <v>150</v>
      </c>
      <c r="AF16" s="84" t="str">
        <f>IF(ISNA(VLOOKUP($E16,'NA Stoneham SS'!$A$17:$E$992,5,FALSE))=TRUE,"0",VLOOKUP($E16,'NA Stoneham SS'!$A$17:$E$992,5,FALSE))</f>
        <v>0</v>
      </c>
      <c r="AG16" s="84" t="str">
        <f>IF(ISNA(VLOOKUP($E16,'NA Stoneham BA'!$A$17:$E$992,5,FALSE))=TRUE,"0",VLOOKUP($E16,'NA Stoneham BA'!$A$17:$E$992,5,FALSE))</f>
        <v>0</v>
      </c>
      <c r="AH16" s="247">
        <f>IF(ISNA(VLOOKUP($E16,'JrNats HP'!$A$17:$E$992,5,FALSE))=TRUE,"0",VLOOKUP($E16,'JrNats HP'!$A$17:$E$992,5,FALSE))</f>
        <v>352.265625</v>
      </c>
      <c r="AI16" s="152">
        <f>IF(ISNA(VLOOKUP($E16,'CC Winsport HP'!$A$17:$E$992,5,FALSE))=TRUE,"0",VLOOKUP($E16,'CC Winsport HP'!$A$17:$E$992,5,FALSE))</f>
        <v>195.88235294117661</v>
      </c>
      <c r="AJ16" s="247">
        <f>IF(ISNA(VLOOKUP($E16,'JrNats SS'!$A$17:$E$992,5,FALSE))=TRUE,"0",VLOOKUP($E16,'JrNats SS'!$A$17:$E$992,5,FALSE))</f>
        <v>355.36764705882365</v>
      </c>
      <c r="AK16" s="247">
        <f>IF(ISNA(VLOOKUP($E16,'JrNats BA'!$A$17:$E$992,5,FALSE))=TRUE,"0",VLOOKUP($E16,'JrNats BA'!$A$17:$E$992,5,FALSE))</f>
        <v>85.147058823530074</v>
      </c>
      <c r="AL16" s="341">
        <f>IF(ISNA(VLOOKUP($E16,'CC Yukon BA 2023'!$A$17:$E$992,5,FALSE))=TRUE,"0",VLOOKUP($E16,'CC Yukon BA 2023'!$A$17:$E$992,5,FALSE))</f>
        <v>375.84905660377342</v>
      </c>
      <c r="AM16" s="341">
        <f>IF(ISNA(VLOOKUP($E16,'CC Yukon SS 2023'!$A$17:$E$992,5,FALSE))=TRUE,"0",VLOOKUP($E16,'CC Yukon SS 2023'!$A$17:$E$992,5,FALSE))</f>
        <v>357.32142857142816</v>
      </c>
    </row>
    <row r="17" spans="1:40" s="138" customFormat="1" ht="17" customHeight="1" x14ac:dyDescent="0.15">
      <c r="A17" s="73" t="s">
        <v>277</v>
      </c>
      <c r="B17" s="112">
        <v>2008</v>
      </c>
      <c r="C17" s="112" t="s">
        <v>102</v>
      </c>
      <c r="D17" s="112" t="s">
        <v>77</v>
      </c>
      <c r="E17" s="74" t="s">
        <v>59</v>
      </c>
      <c r="F17" s="58"/>
      <c r="G17" s="58">
        <f>H17</f>
        <v>12</v>
      </c>
      <c r="H17" s="90">
        <f>RANK(L17,$L$6:$L$47,0)</f>
        <v>12</v>
      </c>
      <c r="I17" s="84">
        <f>LARGE(($N17:$AS17),1)</f>
        <v>311.25</v>
      </c>
      <c r="J17" s="84">
        <f>LARGE(($N17:$AS17),2)</f>
        <v>256.60714285714215</v>
      </c>
      <c r="K17" s="84">
        <f>LARGE(($N17:$AS17),3)</f>
        <v>211</v>
      </c>
      <c r="L17" s="152">
        <f>SUM(I17+J17+K17)</f>
        <v>778.85714285714221</v>
      </c>
      <c r="M17" s="85"/>
      <c r="N17" s="152" t="str">
        <f>IF(ISNA(VLOOKUP($E17,'CC Yukon BA'!$A$17:$E$991,5,FALSE))=TRUE,"0",VLOOKUP($E17,'CC Yukon BA'!$A$17:$E$991,5,FALSE))</f>
        <v>0</v>
      </c>
      <c r="O17" s="152" t="str">
        <f>IF(ISNA(VLOOKUP($E17,'CC Yukon SS'!$A$17:$E$991,5,FALSE))=TRUE,"0",VLOOKUP($E17,'CC Yukon SS'!$A$17:$E$991,5,FALSE))</f>
        <v>0</v>
      </c>
      <c r="P17" s="152" t="str">
        <f>IF(ISNA(VLOOKUP($E17,'CC SunPeaks BA'!$A$17:$E$991,5,FALSE))=TRUE,"0",VLOOKUP($E17,'CC SunPeaks BA'!$A$17:$E$991,5,FALSE))</f>
        <v>0</v>
      </c>
      <c r="Q17" s="84">
        <f>IF(ISNA(VLOOKUP($E17,'TT Horseshoe1'!$A$17:$E$991,5,FALSE))=TRUE,"0",VLOOKUP($E17,'TT Horseshoe1'!$A$17:$E$991,5,FALSE))</f>
        <v>119.0322580645161</v>
      </c>
      <c r="R17" s="152" t="str">
        <f>IF(ISNA(VLOOKUP($E17,'CC SunPeaks SS'!$A$17:$E$991,5,FALSE))=TRUE,"0",VLOOKUP($E17,'CC SunPeaks SS'!$A$17:$E$991,5,FALSE))</f>
        <v>0</v>
      </c>
      <c r="S17" s="84">
        <f>IF(ISNA(VLOOKUP($E17,'TT Horseshoe2'!$A$17:$E$991,5,FALSE))=TRUE,"0",VLOOKUP($E17,'TT Horseshoe2'!$A$17:$E$991,5,FALSE))</f>
        <v>133.44827586206895</v>
      </c>
      <c r="T17" s="152">
        <f>IF(ISNA(VLOOKUP($E17,'CC Horseshoe SS'!$A$17:$E$991,5,FALSE))=TRUE,"0",VLOOKUP($E17,'CC Horseshoe SS'!$A$17:$E$991,5,FALSE))</f>
        <v>169</v>
      </c>
      <c r="U17" s="152">
        <f>IF(ISNA(VLOOKUP($E17,'CC Horseshoe BA'!$A$17:$E$991,5,FALSE))=TRUE,"0",VLOOKUP($E17,'CC Horseshoe BA'!$A$17:$E$991,5,FALSE))</f>
        <v>211</v>
      </c>
      <c r="V17" s="84" t="str">
        <f>IF(ISNA(VLOOKUP($E17,'NA Winsport SS'!$A$17:$E$991,5,FALSE))=TRUE,"0",VLOOKUP($E17,'NA Winsport SS'!$A$17:$E$991,5,FALSE))</f>
        <v>0</v>
      </c>
      <c r="W17" s="84" t="str">
        <f>IF(ISNA(VLOOKUP($E17,'NA Winsport SS'!$A$17:$E$991,5,FALSE))=TRUE,"0",VLOOKUP($E17,'NA Winsport SS'!$A$17:$E$991,5,FALSE))</f>
        <v>0</v>
      </c>
      <c r="X17" s="84">
        <f>IF(ISNA(VLOOKUP($E17,'TT BV 1'!$A$17:$E$991,5,FALSE))=TRUE,"0",VLOOKUP($E17,'TT BV 1'!$A$17:$E$991,5,FALSE))</f>
        <v>139.28571428571431</v>
      </c>
      <c r="Y17" s="84">
        <f>IF(ISNA(VLOOKUP($E17,'TT BV 2'!$A$17:$E$992,5,FALSE))=TRUE,"0",VLOOKUP($E17,'TT BV 2'!$A$17:$E$992,5,FALSE))</f>
        <v>136.66666666666663</v>
      </c>
      <c r="Z17" s="84" t="str">
        <f>IF(ISNA(VLOOKUP($E17,'NA Aspen SS'!$A$17:$E$992,5,FALSE))=TRUE,"0",VLOOKUP($E17,'NA Aspen SS'!$A$17:$E$992,5,FALSE))</f>
        <v>0</v>
      </c>
      <c r="AA17" s="84">
        <f>IF(ISNA(VLOOKUP($E17,'Step Up - Avila'!$A$17:$E$992,5,FALSE))=TRUE,"0",VLOOKUP($E17,'Step Up - Avila'!$A$17:$E$992,5,FALSE))</f>
        <v>203</v>
      </c>
      <c r="AB17" s="84" t="str">
        <f>IF(ISNA(VLOOKUP($E17,'CWG - PEI - SS'!$A$17:$E$992,5,FALSE))=TRUE,"0",VLOOKUP($E17,'CWG - PEI - SS'!$A$17:$E$992,5,FALSE))</f>
        <v>0</v>
      </c>
      <c r="AC17" s="84" t="str">
        <f>IF(ISNA(VLOOKUP($E17,'CWG - PEI - BA'!$A$17:$E$992,5,FALSE))=TRUE,"0",VLOOKUP($E17,'CWG - PEI - BA'!$A$17:$E$992,5,FALSE))</f>
        <v>0</v>
      </c>
      <c r="AD17" s="84">
        <f>IF(ISNA(VLOOKUP($E17,'Prov. Champs - CF - SS'!$A$17:$E$992,5,FALSE))=TRUE,"0",VLOOKUP($E17,'Prov. Champs - CF - SS'!$A$17:$E$992,5,FALSE))</f>
        <v>123</v>
      </c>
      <c r="AE17" s="84">
        <f>IF(ISNA(VLOOKUP($E17,'Prov. Champs - CF - BA'!$A$17:$E$992,5,FALSE))=TRUE,"0",VLOOKUP($E17,'Prov. Champs - CF - BA'!$A$17:$E$992,5,FALSE))</f>
        <v>143.33333333333331</v>
      </c>
      <c r="AF17" s="84" t="str">
        <f>IF(ISNA(VLOOKUP($E17,'NA Stoneham SS'!$A$17:$E$992,5,FALSE))=TRUE,"0",VLOOKUP($E17,'NA Stoneham SS'!$A$17:$E$992,5,FALSE))</f>
        <v>0</v>
      </c>
      <c r="AG17" s="84" t="str">
        <f>IF(ISNA(VLOOKUP($E17,'NA Stoneham BA'!$A$17:$E$992,5,FALSE))=TRUE,"0",VLOOKUP($E17,'NA Stoneham BA'!$A$17:$E$992,5,FALSE))</f>
        <v>0</v>
      </c>
      <c r="AH17" s="247">
        <f>IF(ISNA(VLOOKUP($E17,'JrNats HP'!$A$17:$E$992,5,FALSE))=TRUE,"0",VLOOKUP($E17,'JrNats HP'!$A$17:$E$992,5,FALSE))</f>
        <v>311.25</v>
      </c>
      <c r="AI17" s="152">
        <f>IF(ISNA(VLOOKUP($E17,'CC Winsport HP'!$A$17:$E$992,5,FALSE))=TRUE,"0",VLOOKUP($E17,'CC Winsport HP'!$A$17:$E$992,5,FALSE))</f>
        <v>168.23529411764719</v>
      </c>
      <c r="AJ17" s="247">
        <f>IF(ISNA(VLOOKUP($E17,'JrNats SS'!$A$17:$E$992,5,FALSE))=TRUE,"0",VLOOKUP($E17,'JrNats SS'!$A$17:$E$992,5,FALSE))</f>
        <v>156.83823529411825</v>
      </c>
      <c r="AK17" s="247">
        <f>IF(ISNA(VLOOKUP($E17,'JrNats BA'!$A$17:$E$992,5,FALSE))=TRUE,"0",VLOOKUP($E17,'JrNats BA'!$A$17:$E$992,5,FALSE))</f>
        <v>162.35294117647118</v>
      </c>
      <c r="AL17" s="341">
        <f>IF(ISNA(VLOOKUP($E17,'CC Yukon BA 2023'!$A$17:$E$992,5,FALSE))=TRUE,"0",VLOOKUP($E17,'CC Yukon BA 2023'!$A$17:$E$992,5,FALSE))</f>
        <v>207.35849056603735</v>
      </c>
      <c r="AM17" s="341">
        <f>IF(ISNA(VLOOKUP($E17,'CC Yukon SS 2023'!$A$17:$E$992,5,FALSE))=TRUE,"0",VLOOKUP($E17,'CC Yukon SS 2023'!$A$17:$E$992,5,FALSE))</f>
        <v>256.60714285714215</v>
      </c>
      <c r="AN17"/>
    </row>
    <row r="18" spans="1:40" ht="17" customHeight="1" x14ac:dyDescent="0.15">
      <c r="A18" s="201" t="s">
        <v>278</v>
      </c>
      <c r="B18" s="202">
        <v>2006</v>
      </c>
      <c r="C18" s="202" t="s">
        <v>102</v>
      </c>
      <c r="D18" s="202" t="s">
        <v>76</v>
      </c>
      <c r="E18" s="203" t="s">
        <v>66</v>
      </c>
      <c r="F18" s="58"/>
      <c r="G18" s="58">
        <f>H18</f>
        <v>13</v>
      </c>
      <c r="H18" s="90">
        <f>RANK(L18,$L$6:$L$47,0)</f>
        <v>13</v>
      </c>
      <c r="I18" s="84">
        <f>LARGE(($N18:$AS18),1)</f>
        <v>282</v>
      </c>
      <c r="J18" s="84">
        <f>LARGE(($N18:$AS18),2)</f>
        <v>268.15384615384687</v>
      </c>
      <c r="K18" s="84">
        <f>LARGE(($N18:$AS18),3)</f>
        <v>193.52112676056302</v>
      </c>
      <c r="L18" s="152">
        <f>SUM(I18+J18+K18)</f>
        <v>743.67497291440986</v>
      </c>
      <c r="M18" s="85"/>
      <c r="N18" s="152">
        <f>IF(ISNA(VLOOKUP($E18,'CC Yukon BA'!$A$17:$E$991,5,FALSE))=TRUE,"0",VLOOKUP($E18,'CC Yukon BA'!$A$17:$E$991,5,FALSE))</f>
        <v>282</v>
      </c>
      <c r="O18" s="152">
        <f>IF(ISNA(VLOOKUP($E18,'CC Yukon SS'!$A$17:$E$991,5,FALSE))=TRUE,"0",VLOOKUP($E18,'CC Yukon SS'!$A$17:$E$991,5,FALSE))</f>
        <v>140</v>
      </c>
      <c r="P18" s="152">
        <f>IF(ISNA(VLOOKUP($E18,'CC SunPeaks BA'!$A$17:$E$991,5,FALSE))=TRUE,"0",VLOOKUP($E18,'CC SunPeaks BA'!$A$17:$E$991,5,FALSE))</f>
        <v>115</v>
      </c>
      <c r="Q18" s="84" t="str">
        <f>IF(ISNA(VLOOKUP($E18,'TT Horseshoe1'!$A$17:$E$991,5,FALSE))=TRUE,"0",VLOOKUP($E18,'TT Horseshoe1'!$A$17:$E$991,5,FALSE))</f>
        <v>0</v>
      </c>
      <c r="R18" s="152">
        <f>IF(ISNA(VLOOKUP($E18,'CC SunPeaks SS'!$A$17:$E$991,5,FALSE))=TRUE,"0",VLOOKUP($E18,'CC SunPeaks SS'!$A$17:$E$991,5,FALSE))</f>
        <v>103</v>
      </c>
      <c r="S18" s="84" t="str">
        <f>IF(ISNA(VLOOKUP($E18,'TT Horseshoe2'!$A$17:$E$991,5,FALSE))=TRUE,"0",VLOOKUP($E18,'TT Horseshoe2'!$A$17:$E$991,5,FALSE))</f>
        <v>0</v>
      </c>
      <c r="T18" s="152">
        <f>IF(ISNA(VLOOKUP($E18,'CC Horseshoe SS'!$A$17:$E$991,5,FALSE))=TRUE,"0",VLOOKUP($E18,'CC Horseshoe SS'!$A$17:$E$991,5,FALSE))</f>
        <v>126</v>
      </c>
      <c r="U18" s="152">
        <f>IF(ISNA(VLOOKUP($E18,'CC Horseshoe BA'!$A$17:$E$991,5,FALSE))=TRUE,"0",VLOOKUP($E18,'CC Horseshoe BA'!$A$17:$E$991,5,FALSE))</f>
        <v>0</v>
      </c>
      <c r="V18" s="84" t="str">
        <f>IF(ISNA(VLOOKUP($E18,'NA Winsport SS'!$A$17:$E$991,5,FALSE))=TRUE,"0",VLOOKUP($E18,'NA Winsport SS'!$A$17:$E$991,5,FALSE))</f>
        <v>0</v>
      </c>
      <c r="W18" s="84" t="str">
        <f>IF(ISNA(VLOOKUP($E18,'NA Winsport SS'!$A$17:$E$991,5,FALSE))=TRUE,"0",VLOOKUP($E18,'NA Winsport SS'!$A$17:$E$991,5,FALSE))</f>
        <v>0</v>
      </c>
      <c r="X18" s="84" t="str">
        <f>IF(ISNA(VLOOKUP($E18,'TT BV 1'!$A$17:$E$991,5,FALSE))=TRUE,"0",VLOOKUP($E18,'TT BV 1'!$A$17:$E$991,5,FALSE))</f>
        <v>0</v>
      </c>
      <c r="Y18" s="84" t="str">
        <f>IF(ISNA(VLOOKUP($E18,'TT BV 2'!$A$17:$E$992,5,FALSE))=TRUE,"0",VLOOKUP($E18,'TT BV 2'!$A$17:$E$992,5,FALSE))</f>
        <v>0</v>
      </c>
      <c r="Z18" s="84" t="str">
        <f>IF(ISNA(VLOOKUP($E18,'NA Aspen SS'!$A$17:$E$992,5,FALSE))=TRUE,"0",VLOOKUP($E18,'NA Aspen SS'!$A$17:$E$992,5,FALSE))</f>
        <v>0</v>
      </c>
      <c r="AA18" s="84">
        <f>IF(ISNA(VLOOKUP($E18,'Step Up - Avila'!$A$17:$E$992,5,FALSE))=TRUE,"0",VLOOKUP($E18,'Step Up - Avila'!$A$17:$E$992,5,FALSE))</f>
        <v>177</v>
      </c>
      <c r="AB18" s="84" t="str">
        <f>IF(ISNA(VLOOKUP($E18,'CWG - PEI - SS'!$A$17:$E$992,5,FALSE))=TRUE,"0",VLOOKUP($E18,'CWG - PEI - SS'!$A$17:$E$992,5,FALSE))</f>
        <v>0</v>
      </c>
      <c r="AC18" s="84" t="str">
        <f>IF(ISNA(VLOOKUP($E18,'CWG - PEI - BA'!$A$17:$E$992,5,FALSE))=TRUE,"0",VLOOKUP($E18,'CWG - PEI - BA'!$A$17:$E$992,5,FALSE))</f>
        <v>0</v>
      </c>
      <c r="AD18" s="84" t="str">
        <f>IF(ISNA(VLOOKUP($E18,'Prov. Champs - CF - SS'!$A$17:$E$992,5,FALSE))=TRUE,"0",VLOOKUP($E18,'Prov. Champs - CF - SS'!$A$17:$E$992,5,FALSE))</f>
        <v>0</v>
      </c>
      <c r="AE18" s="84" t="str">
        <f>IF(ISNA(VLOOKUP($E18,'Prov. Champs - CF - BA'!$A$17:$E$992,5,FALSE))=TRUE,"0",VLOOKUP($E18,'Prov. Champs - CF - BA'!$A$17:$E$992,5,FALSE))</f>
        <v>0</v>
      </c>
      <c r="AF18" s="84">
        <f>IF(ISNA(VLOOKUP($E18,'NA Stoneham SS'!$A$17:$E$992,5,FALSE))=TRUE,"0",VLOOKUP($E18,'NA Stoneham SS'!$A$17:$E$992,5,FALSE))</f>
        <v>193.52112676056302</v>
      </c>
      <c r="AG18" s="84">
        <f>IF(ISNA(VLOOKUP($E18,'NA Stoneham BA'!$A$17:$E$992,5,FALSE))=TRUE,"0",VLOOKUP($E18,'NA Stoneham BA'!$A$17:$E$992,5,FALSE))</f>
        <v>268.15384615384687</v>
      </c>
      <c r="AH18" s="247" t="str">
        <f>IF(ISNA(VLOOKUP($E18,'JrNats HP'!$A$17:$E$992,5,FALSE))=TRUE,"0",VLOOKUP($E18,'JrNats HP'!$A$17:$E$992,5,FALSE))</f>
        <v>0</v>
      </c>
      <c r="AI18" s="152" t="str">
        <f>IF(ISNA(VLOOKUP($E18,'CC Winsport HP'!$A$17:$E$992,5,FALSE))=TRUE,"0",VLOOKUP($E18,'CC Winsport HP'!$A$17:$E$992,5,FALSE))</f>
        <v>0</v>
      </c>
      <c r="AJ18" s="247" t="str">
        <f>IF(ISNA(VLOOKUP($E18,'JrNats SS'!$A$17:$E$992,5,FALSE))=TRUE,"0",VLOOKUP($E18,'JrNats SS'!$A$17:$E$992,5,FALSE))</f>
        <v>0</v>
      </c>
      <c r="AK18" s="247" t="str">
        <f>IF(ISNA(VLOOKUP($E18,'JrNats BA'!$A$17:$E$992,5,FALSE))=TRUE,"0",VLOOKUP($E18,'JrNats BA'!$A$17:$E$992,5,FALSE))</f>
        <v>0</v>
      </c>
      <c r="AL18" s="341" t="str">
        <f>IF(ISNA(VLOOKUP($E18,'CC Yukon BA 2023'!$A$17:$E$992,5,FALSE))=TRUE,"0",VLOOKUP($E18,'CC Yukon BA 2023'!$A$17:$E$992,5,FALSE))</f>
        <v>0</v>
      </c>
      <c r="AM18" s="341" t="str">
        <f>IF(ISNA(VLOOKUP($E18,'CC Yukon SS 2023'!$A$17:$E$992,5,FALSE))=TRUE,"0",VLOOKUP($E18,'CC Yukon SS 2023'!$A$17:$E$992,5,FALSE))</f>
        <v>0</v>
      </c>
      <c r="AN18" s="138"/>
    </row>
    <row r="19" spans="1:40" s="175" customFormat="1" ht="17" customHeight="1" x14ac:dyDescent="0.15">
      <c r="A19" s="73" t="s">
        <v>70</v>
      </c>
      <c r="B19" s="112">
        <v>2009</v>
      </c>
      <c r="C19" s="112" t="s">
        <v>102</v>
      </c>
      <c r="D19" s="112" t="s">
        <v>77</v>
      </c>
      <c r="E19" s="74" t="s">
        <v>125</v>
      </c>
      <c r="F19" s="58"/>
      <c r="G19" s="58">
        <f>H19</f>
        <v>14</v>
      </c>
      <c r="H19" s="90">
        <f>RANK(L19,$L$6:$L$47,0)</f>
        <v>14</v>
      </c>
      <c r="I19" s="84">
        <f>LARGE(($N19:$AS19),1)</f>
        <v>250.58823529411802</v>
      </c>
      <c r="J19" s="84">
        <f>LARGE(($N19:$AS19),2)</f>
        <v>211.98529411764753</v>
      </c>
      <c r="K19" s="84">
        <f>LARGE(($N19:$AS19),3)</f>
        <v>205.78125</v>
      </c>
      <c r="L19" s="152">
        <f>SUM(I19+J19+K19)</f>
        <v>668.35477941176555</v>
      </c>
      <c r="M19" s="85"/>
      <c r="N19" s="152" t="str">
        <f>IF(ISNA(VLOOKUP($E19,'CC Yukon BA'!$A$17:$E$991,5,FALSE))=TRUE,"0",VLOOKUP($E19,'CC Yukon BA'!$A$17:$E$991,5,FALSE))</f>
        <v>0</v>
      </c>
      <c r="O19" s="152" t="str">
        <f>IF(ISNA(VLOOKUP($E19,'CC Yukon SS'!$A$17:$E$991,5,FALSE))=TRUE,"0",VLOOKUP($E19,'CC Yukon SS'!$A$17:$E$991,5,FALSE))</f>
        <v>0</v>
      </c>
      <c r="P19" s="152" t="str">
        <f>IF(ISNA(VLOOKUP($E19,'CC SunPeaks BA'!$A$17:$E$991,5,FALSE))=TRUE,"0",VLOOKUP($E19,'CC SunPeaks BA'!$A$17:$E$991,5,FALSE))</f>
        <v>0</v>
      </c>
      <c r="Q19" s="84">
        <f>IF(ISNA(VLOOKUP($E19,'TT Horseshoe1'!$A$17:$E$991,5,FALSE))=TRUE,"0",VLOOKUP($E19,'TT Horseshoe1'!$A$17:$E$991,5,FALSE))</f>
        <v>126.77419354838707</v>
      </c>
      <c r="R19" s="152" t="str">
        <f>IF(ISNA(VLOOKUP($E19,'CC SunPeaks SS'!$A$17:$E$991,5,FALSE))=TRUE,"0",VLOOKUP($E19,'CC SunPeaks SS'!$A$17:$E$991,5,FALSE))</f>
        <v>0</v>
      </c>
      <c r="S19" s="84">
        <f>IF(ISNA(VLOOKUP($E19,'TT Horseshoe2'!$A$17:$E$991,5,FALSE))=TRUE,"0",VLOOKUP($E19,'TT Horseshoe2'!$A$17:$E$991,5,FALSE))</f>
        <v>129.31034482758619</v>
      </c>
      <c r="T19" s="152" t="str">
        <f>IF(ISNA(VLOOKUP($E19,'CC Horseshoe SS'!$A$17:$E$991,5,FALSE))=TRUE,"0",VLOOKUP($E19,'CC Horseshoe SS'!$A$17:$E$991,5,FALSE))</f>
        <v>0</v>
      </c>
      <c r="U19" s="152" t="str">
        <f>IF(ISNA(VLOOKUP($E19,'CC Horseshoe BA'!$A$17:$E$991,5,FALSE))=TRUE,"0",VLOOKUP($E19,'CC Horseshoe BA'!$A$17:$E$991,5,FALSE))</f>
        <v>0</v>
      </c>
      <c r="V19" s="84" t="str">
        <f>IF(ISNA(VLOOKUP($E19,'NA Winsport SS'!$A$17:$E$991,5,FALSE))=TRUE,"0",VLOOKUP($E19,'NA Winsport SS'!$A$17:$E$991,5,FALSE))</f>
        <v>0</v>
      </c>
      <c r="W19" s="84" t="str">
        <f>IF(ISNA(VLOOKUP($E19,'NA Winsport SS'!$A$17:$E$991,5,FALSE))=TRUE,"0",VLOOKUP($E19,'NA Winsport SS'!$A$17:$E$991,5,FALSE))</f>
        <v>0</v>
      </c>
      <c r="X19" s="84">
        <f>IF(ISNA(VLOOKUP($E19,'TT BV 1'!$A$17:$E$991,5,FALSE))=TRUE,"0",VLOOKUP($E19,'TT BV 1'!$A$17:$E$991,5,FALSE))</f>
        <v>0</v>
      </c>
      <c r="Y19" s="84">
        <f>IF(ISNA(VLOOKUP($E19,'TT BV 2'!$A$17:$E$992,5,FALSE))=TRUE,"0",VLOOKUP($E19,'TT BV 2'!$A$17:$E$992,5,FALSE))</f>
        <v>134.4444444444444</v>
      </c>
      <c r="Z19" s="84" t="str">
        <f>IF(ISNA(VLOOKUP($E19,'NA Aspen SS'!$A$17:$E$992,5,FALSE))=TRUE,"0",VLOOKUP($E19,'NA Aspen SS'!$A$17:$E$992,5,FALSE))</f>
        <v>0</v>
      </c>
      <c r="AA19" s="84" t="str">
        <f>IF(ISNA(VLOOKUP($E19,'Step Up - Avila'!$A$17:$E$992,5,FALSE))=TRUE,"0",VLOOKUP($E19,'Step Up - Avila'!$A$17:$E$992,5,FALSE))</f>
        <v>0</v>
      </c>
      <c r="AB19" s="84" t="str">
        <f>IF(ISNA(VLOOKUP($E19,'CWG - PEI - SS'!$A$17:$E$992,5,FALSE))=TRUE,"0",VLOOKUP($E19,'CWG - PEI - SS'!$A$17:$E$992,5,FALSE))</f>
        <v>0</v>
      </c>
      <c r="AC19" s="84" t="str">
        <f>IF(ISNA(VLOOKUP($E19,'CWG - PEI - BA'!$A$17:$E$992,5,FALSE))=TRUE,"0",VLOOKUP($E19,'CWG - PEI - BA'!$A$17:$E$992,5,FALSE))</f>
        <v>0</v>
      </c>
      <c r="AD19" s="84">
        <f>IF(ISNA(VLOOKUP($E19,'Prov. Champs - CF - SS'!$A$17:$E$992,5,FALSE))=TRUE,"0",VLOOKUP($E19,'Prov. Champs - CF - SS'!$A$17:$E$992,5,FALSE))</f>
        <v>132</v>
      </c>
      <c r="AE19" s="84">
        <f>IF(ISNA(VLOOKUP($E19,'Prov. Champs - CF - BA'!$A$17:$E$992,5,FALSE))=TRUE,"0",VLOOKUP($E19,'Prov. Champs - CF - BA'!$A$17:$E$992,5,FALSE))</f>
        <v>139.99999999999997</v>
      </c>
      <c r="AF19" s="84" t="str">
        <f>IF(ISNA(VLOOKUP($E19,'NA Stoneham SS'!$A$17:$E$992,5,FALSE))=TRUE,"0",VLOOKUP($E19,'NA Stoneham SS'!$A$17:$E$992,5,FALSE))</f>
        <v>0</v>
      </c>
      <c r="AG19" s="84" t="str">
        <f>IF(ISNA(VLOOKUP($E19,'NA Stoneham BA'!$A$17:$E$992,5,FALSE))=TRUE,"0",VLOOKUP($E19,'NA Stoneham BA'!$A$17:$E$992,5,FALSE))</f>
        <v>0</v>
      </c>
      <c r="AH19" s="247">
        <f>IF(ISNA(VLOOKUP($E19,'JrNats HP'!$A$17:$E$992,5,FALSE))=TRUE,"0",VLOOKUP($E19,'JrNats HP'!$A$17:$E$992,5,FALSE))</f>
        <v>205.78125</v>
      </c>
      <c r="AI19" s="152" t="str">
        <f>IF(ISNA(VLOOKUP($E19,'CC Winsport HP'!$A$17:$E$992,5,FALSE))=TRUE,"0",VLOOKUP($E19,'CC Winsport HP'!$A$17:$E$992,5,FALSE))</f>
        <v>0</v>
      </c>
      <c r="AJ19" s="247">
        <f>IF(ISNA(VLOOKUP($E19,'JrNats SS'!$A$17:$E$992,5,FALSE))=TRUE,"0",VLOOKUP($E19,'JrNats SS'!$A$17:$E$992,5,FALSE))</f>
        <v>211.98529411764753</v>
      </c>
      <c r="AK19" s="247">
        <f>IF(ISNA(VLOOKUP($E19,'JrNats BA'!$A$17:$E$992,5,FALSE))=TRUE,"0",VLOOKUP($E19,'JrNats BA'!$A$17:$E$992,5,FALSE))</f>
        <v>250.58823529411802</v>
      </c>
      <c r="AL19" s="341" t="str">
        <f>IF(ISNA(VLOOKUP($E19,'CC Yukon BA 2023'!$A$17:$E$992,5,FALSE))=TRUE,"0",VLOOKUP($E19,'CC Yukon BA 2023'!$A$17:$E$992,5,FALSE))</f>
        <v>0</v>
      </c>
      <c r="AM19" s="341" t="str">
        <f>IF(ISNA(VLOOKUP($E19,'CC Yukon SS 2023'!$A$17:$E$992,5,FALSE))=TRUE,"0",VLOOKUP($E19,'CC Yukon SS 2023'!$A$17:$E$992,5,FALSE))</f>
        <v>0</v>
      </c>
    </row>
    <row r="20" spans="1:40" ht="17" customHeight="1" x14ac:dyDescent="0.15">
      <c r="A20" s="174" t="s">
        <v>71</v>
      </c>
      <c r="B20" s="112">
        <v>2007</v>
      </c>
      <c r="C20" s="112" t="s">
        <v>102</v>
      </c>
      <c r="D20" s="112" t="s">
        <v>76</v>
      </c>
      <c r="E20" s="74" t="s">
        <v>48</v>
      </c>
      <c r="F20" s="165"/>
      <c r="G20" s="58">
        <f>H20</f>
        <v>15</v>
      </c>
      <c r="H20" s="90">
        <f>RANK(L20,$L$6:$L$47,0)</f>
        <v>15</v>
      </c>
      <c r="I20" s="117">
        <f>LARGE(($N20:$AS20),1)</f>
        <v>269.43396226415064</v>
      </c>
      <c r="J20" s="199">
        <f>LARGE(($N20:$AS20),2)</f>
        <v>196</v>
      </c>
      <c r="K20" s="199">
        <f>LARGE(($N20:$AS20),3)</f>
        <v>171</v>
      </c>
      <c r="L20" s="152">
        <f>SUM(I20+J20+K20)</f>
        <v>636.43396226415064</v>
      </c>
      <c r="M20" s="85"/>
      <c r="N20" s="243" t="str">
        <f>IF(ISNA(VLOOKUP($E20,'CC Yukon BA'!$A$17:$E$991,5,FALSE))=TRUE,"0",VLOOKUP($E20,'CC Yukon BA'!$A$17:$E$991,5,FALSE))</f>
        <v>0</v>
      </c>
      <c r="O20" s="243" t="str">
        <f>IF(ISNA(VLOOKUP($E20,'CC Yukon SS'!$A$17:$E$991,5,FALSE))=TRUE,"0",VLOOKUP($E20,'CC Yukon SS'!$A$17:$E$991,5,FALSE))</f>
        <v>0</v>
      </c>
      <c r="P20" s="243" t="str">
        <f>IF(ISNA(VLOOKUP($E20,'CC SunPeaks BA'!$A$17:$E$991,5,FALSE))=TRUE,"0",VLOOKUP($E20,'CC SunPeaks BA'!$A$17:$E$991,5,FALSE))</f>
        <v>0</v>
      </c>
      <c r="Q20" s="199">
        <f>IF(ISNA(VLOOKUP($E20,'TT Horseshoe1'!$A$17:$E$991,5,FALSE))=TRUE,"0",VLOOKUP($E20,'TT Horseshoe1'!$A$17:$E$991,5,FALSE))</f>
        <v>141</v>
      </c>
      <c r="R20" s="243" t="str">
        <f>IF(ISNA(VLOOKUP($E20,'CC SunPeaks SS'!$A$17:$E$991,5,FALSE))=TRUE,"0",VLOOKUP($E20,'CC SunPeaks SS'!$A$17:$E$991,5,FALSE))</f>
        <v>0</v>
      </c>
      <c r="S20" s="199">
        <f>IF(ISNA(VLOOKUP($E20,'TT Horseshoe2'!$A$17:$E$991,5,FALSE))=TRUE,"0",VLOOKUP($E20,'TT Horseshoe2'!$A$17:$E$991,5,FALSE))</f>
        <v>121</v>
      </c>
      <c r="T20" s="243" t="str">
        <f>IF(ISNA(VLOOKUP($E20,'CC Horseshoe SS'!$A$17:$E$991,5,FALSE))=TRUE,"0",VLOOKUP($E20,'CC Horseshoe SS'!$A$17:$E$991,5,FALSE))</f>
        <v>0</v>
      </c>
      <c r="U20" s="243" t="str">
        <f>IF(ISNA(VLOOKUP($E20,'CC Horseshoe BA'!$A$17:$E$991,5,FALSE))=TRUE,"0",VLOOKUP($E20,'CC Horseshoe BA'!$A$17:$E$991,5,FALSE))</f>
        <v>0</v>
      </c>
      <c r="V20" s="198" t="str">
        <f>IF(ISNA(VLOOKUP($E20,'NA Winsport SS'!$A$17:$E$991,5,FALSE))=TRUE,"0",VLOOKUP($E20,'NA Winsport SS'!$A$17:$E$991,5,FALSE))</f>
        <v>0</v>
      </c>
      <c r="W20" s="198" t="str">
        <f>IF(ISNA(VLOOKUP($E20,'NA Winsport SS'!$A$17:$E$991,5,FALSE))=TRUE,"0",VLOOKUP($E20,'NA Winsport SS'!$A$17:$E$991,5,FALSE))</f>
        <v>0</v>
      </c>
      <c r="X20" s="199">
        <f>IF(ISNA(VLOOKUP($E20,'TT BV 1'!$A$17:$E$991,5,FALSE))=TRUE,"0",VLOOKUP($E20,'TT BV 1'!$A$17:$E$991,5,FALSE))</f>
        <v>118</v>
      </c>
      <c r="Y20" s="199" t="str">
        <f>IF(ISNA(VLOOKUP($E20,'TT BV 2'!$A$17:$E$992,5,FALSE))=TRUE,"0",VLOOKUP($E20,'TT BV 2'!$A$17:$E$992,5,FALSE))</f>
        <v>0</v>
      </c>
      <c r="Z20" s="198" t="str">
        <f>IF(ISNA(VLOOKUP($E20,'NA Aspen SS'!$A$17:$E$992,5,FALSE))=TRUE,"0",VLOOKUP($E20,'NA Aspen SS'!$A$17:$E$992,5,FALSE))</f>
        <v>0</v>
      </c>
      <c r="AA20" s="198" t="str">
        <f>IF(ISNA(VLOOKUP($E20,'Step Up - Avila'!$A$17:$E$992,5,FALSE))=TRUE,"0",VLOOKUP($E20,'Step Up - Avila'!$A$17:$E$992,5,FALSE))</f>
        <v>0</v>
      </c>
      <c r="AB20" s="198" t="str">
        <f>IF(ISNA(VLOOKUP($E20,'CWG - PEI - SS'!$A$17:$E$992,5,FALSE))=TRUE,"0",VLOOKUP($E20,'CWG - PEI - SS'!$A$17:$E$992,5,FALSE))</f>
        <v>0</v>
      </c>
      <c r="AC20" s="198" t="str">
        <f>IF(ISNA(VLOOKUP($E20,'CWG - PEI - BA'!$A$17:$E$992,5,FALSE))=TRUE,"0",VLOOKUP($E20,'CWG - PEI - BA'!$A$17:$E$992,5,FALSE))</f>
        <v>0</v>
      </c>
      <c r="AD20" s="199">
        <f>IF(ISNA(VLOOKUP($E20,'Prov. Champs - CF - SS'!$A$17:$E$992,5,FALSE))=TRUE,"0",VLOOKUP($E20,'Prov. Champs - CF - SS'!$A$17:$E$992,5,FALSE))</f>
        <v>146</v>
      </c>
      <c r="AE20" s="199">
        <f>IF(ISNA(VLOOKUP($E20,'Prov. Champs - CF - BA'!$A$17:$E$992,5,FALSE))=TRUE,"0",VLOOKUP($E20,'Prov. Champs - CF - BA'!$A$17:$E$992,5,FALSE))</f>
        <v>49</v>
      </c>
      <c r="AF20" s="198" t="str">
        <f>IF(ISNA(VLOOKUP($E20,'NA Stoneham SS'!$A$17:$E$992,5,FALSE))=TRUE,"0",VLOOKUP($E20,'NA Stoneham SS'!$A$17:$E$992,5,FALSE))</f>
        <v>0</v>
      </c>
      <c r="AG20" s="198" t="str">
        <f>IF(ISNA(VLOOKUP($E20,'NA Stoneham BA'!$A$17:$E$992,5,FALSE))=TRUE,"0",VLOOKUP($E20,'NA Stoneham BA'!$A$17:$E$992,5,FALSE))</f>
        <v>0</v>
      </c>
      <c r="AH20" s="248">
        <f>IF(ISNA(VLOOKUP($E20,'JrNats HP'!$A$17:$E$992,5,FALSE))=TRUE,"0",VLOOKUP($E20,'JrNats HP'!$A$17:$E$992,5,FALSE))</f>
        <v>196</v>
      </c>
      <c r="AI20" s="243" t="str">
        <f>IF(ISNA(VLOOKUP($E20,'CC Winsport HP'!$A$17:$E$992,5,FALSE))=TRUE,"0",VLOOKUP($E20,'CC Winsport HP'!$A$17:$E$992,5,FALSE))</f>
        <v>0</v>
      </c>
      <c r="AJ20" s="248">
        <f>IF(ISNA(VLOOKUP($E20,'JrNats SS'!$A$17:$E$992,5,FALSE))=TRUE,"0",VLOOKUP($E20,'JrNats SS'!$A$17:$E$992,5,FALSE))</f>
        <v>171</v>
      </c>
      <c r="AK20" s="248">
        <f>IF(ISNA(VLOOKUP($E20,'JrNats BA'!$A$17:$E$992,5,FALSE))=TRUE,"0",VLOOKUP($E20,'JrNats BA'!$A$17:$E$992,5,FALSE))</f>
        <v>82</v>
      </c>
      <c r="AL20" s="341">
        <f>IF(ISNA(VLOOKUP($E20,'CC Yukon BA 2023'!$A$17:$E$992,5,FALSE))=TRUE,"0",VLOOKUP($E20,'CC Yukon BA 2023'!$A$17:$E$992,5,FALSE))</f>
        <v>269.43396226415064</v>
      </c>
      <c r="AM20" s="341">
        <f>IF(ISNA(VLOOKUP($E20,'CC Yukon SS 2023'!$A$17:$E$992,5,FALSE))=TRUE,"0",VLOOKUP($E20,'CC Yukon SS 2023'!$A$17:$E$992,5,FALSE))</f>
        <v>0</v>
      </c>
      <c r="AN20" s="200" t="s">
        <v>271</v>
      </c>
    </row>
    <row r="21" spans="1:40" ht="17" customHeight="1" x14ac:dyDescent="0.15">
      <c r="A21" s="73" t="s">
        <v>95</v>
      </c>
      <c r="B21" s="112">
        <v>2009</v>
      </c>
      <c r="C21" s="112" t="s">
        <v>102</v>
      </c>
      <c r="D21" s="112" t="s">
        <v>78</v>
      </c>
      <c r="E21" s="74" t="s">
        <v>124</v>
      </c>
      <c r="F21" s="58"/>
      <c r="G21" s="58">
        <f>H21</f>
        <v>16</v>
      </c>
      <c r="H21" s="90">
        <f>RANK(L21,$L$6:$L$47,0)</f>
        <v>16</v>
      </c>
      <c r="I21" s="84">
        <f>LARGE(($N21:$AS21),1)</f>
        <v>216.22641509433925</v>
      </c>
      <c r="J21" s="84">
        <f>LARGE(($N21:$AS21),2)</f>
        <v>197.85714285714218</v>
      </c>
      <c r="K21" s="84">
        <f>LARGE(($N21:$AS21),3)</f>
        <v>189.92647058823582</v>
      </c>
      <c r="L21" s="152">
        <f>SUM(I21+J21+K21)</f>
        <v>604.01002853971727</v>
      </c>
      <c r="M21" s="85"/>
      <c r="N21" s="152" t="str">
        <f>IF(ISNA(VLOOKUP($E21,'CC Yukon BA'!$A$17:$E$991,5,FALSE))=TRUE,"0",VLOOKUP($E21,'CC Yukon BA'!$A$17:$E$991,5,FALSE))</f>
        <v>0</v>
      </c>
      <c r="O21" s="152" t="str">
        <f>IF(ISNA(VLOOKUP($E21,'CC Yukon SS'!$A$17:$E$991,5,FALSE))=TRUE,"0",VLOOKUP($E21,'CC Yukon SS'!$A$17:$E$991,5,FALSE))</f>
        <v>0</v>
      </c>
      <c r="P21" s="152" t="str">
        <f>IF(ISNA(VLOOKUP($E21,'CC SunPeaks BA'!$A$17:$E$991,5,FALSE))=TRUE,"0",VLOOKUP($E21,'CC SunPeaks BA'!$A$17:$E$991,5,FALSE))</f>
        <v>0</v>
      </c>
      <c r="Q21" s="84">
        <f>IF(ISNA(VLOOKUP($E21,'TT Horseshoe1'!$A$17:$E$991,5,FALSE))=TRUE,"0",VLOOKUP($E21,'TT Horseshoe1'!$A$17:$E$991,5,FALSE))</f>
        <v>142.25806451612902</v>
      </c>
      <c r="R21" s="152" t="str">
        <f>IF(ISNA(VLOOKUP($E21,'CC SunPeaks SS'!$A$17:$E$991,5,FALSE))=TRUE,"0",VLOOKUP($E21,'CC SunPeaks SS'!$A$17:$E$991,5,FALSE))</f>
        <v>0</v>
      </c>
      <c r="S21" s="84">
        <f>IF(ISNA(VLOOKUP($E21,'TT Horseshoe2'!$A$17:$E$991,5,FALSE))=TRUE,"0",VLOOKUP($E21,'TT Horseshoe2'!$A$17:$E$991,5,FALSE))</f>
        <v>145.86206896551724</v>
      </c>
      <c r="T21" s="152" t="str">
        <f>IF(ISNA(VLOOKUP($E21,'CC Horseshoe SS'!$A$17:$E$991,5,FALSE))=TRUE,"0",VLOOKUP($E21,'CC Horseshoe SS'!$A$17:$E$991,5,FALSE))</f>
        <v>0</v>
      </c>
      <c r="U21" s="152" t="str">
        <f>IF(ISNA(VLOOKUP($E21,'CC Horseshoe BA'!$A$17:$E$991,5,FALSE))=TRUE,"0",VLOOKUP($E21,'CC Horseshoe BA'!$A$17:$E$991,5,FALSE))</f>
        <v>0</v>
      </c>
      <c r="V21" s="84" t="str">
        <f>IF(ISNA(VLOOKUP($E21,'NA Winsport SS'!$A$17:$E$991,5,FALSE))=TRUE,"0",VLOOKUP($E21,'NA Winsport SS'!$A$17:$E$991,5,FALSE))</f>
        <v>0</v>
      </c>
      <c r="W21" s="84" t="str">
        <f>IF(ISNA(VLOOKUP($E21,'NA Winsport SS'!$A$17:$E$991,5,FALSE))=TRUE,"0",VLOOKUP($E21,'NA Winsport SS'!$A$17:$E$991,5,FALSE))</f>
        <v>0</v>
      </c>
      <c r="X21" s="84">
        <f>IF(ISNA(VLOOKUP($E21,'TT BV 1'!$A$17:$E$991,5,FALSE))=TRUE,"0",VLOOKUP($E21,'TT BV 1'!$A$17:$E$991,5,FALSE))</f>
        <v>124.28571428571433</v>
      </c>
      <c r="Y21" s="84">
        <f>IF(ISNA(VLOOKUP($E21,'TT BV 2'!$A$17:$E$992,5,FALSE))=TRUE,"0",VLOOKUP($E21,'TT BV 2'!$A$17:$E$992,5,FALSE))</f>
        <v>36.666666666666437</v>
      </c>
      <c r="Z21" s="84" t="str">
        <f>IF(ISNA(VLOOKUP($E21,'NA Aspen SS'!$A$17:$E$992,5,FALSE))=TRUE,"0",VLOOKUP($E21,'NA Aspen SS'!$A$17:$E$992,5,FALSE))</f>
        <v>0</v>
      </c>
      <c r="AA21" s="84" t="str">
        <f>IF(ISNA(VLOOKUP($E21,'Step Up - Avila'!$A$17:$E$992,5,FALSE))=TRUE,"0",VLOOKUP($E21,'Step Up - Avila'!$A$17:$E$992,5,FALSE))</f>
        <v>0</v>
      </c>
      <c r="AB21" s="84" t="str">
        <f>IF(ISNA(VLOOKUP($E21,'CWG - PEI - SS'!$A$17:$E$992,5,FALSE))=TRUE,"0",VLOOKUP($E21,'CWG - PEI - SS'!$A$17:$E$992,5,FALSE))</f>
        <v>0</v>
      </c>
      <c r="AC21" s="84" t="str">
        <f>IF(ISNA(VLOOKUP($E21,'CWG - PEI - BA'!$A$17:$E$992,5,FALSE))=TRUE,"0",VLOOKUP($E21,'CWG - PEI - BA'!$A$17:$E$992,5,FALSE))</f>
        <v>0</v>
      </c>
      <c r="AD21" s="84">
        <f>IF(ISNA(VLOOKUP($E21,'Prov. Champs - CF - SS'!$A$17:$E$992,5,FALSE))=TRUE,"0",VLOOKUP($E21,'Prov. Champs - CF - SS'!$A$17:$E$992,5,FALSE))</f>
        <v>129</v>
      </c>
      <c r="AE21" s="84">
        <f>IF(ISNA(VLOOKUP($E21,'Prov. Champs - CF - BA'!$A$17:$E$992,5,FALSE))=TRUE,"0",VLOOKUP($E21,'Prov. Champs - CF - BA'!$A$17:$E$992,5,FALSE))</f>
        <v>129.99999999999994</v>
      </c>
      <c r="AF21" s="84" t="str">
        <f>IF(ISNA(VLOOKUP($E21,'NA Stoneham SS'!$A$17:$E$992,5,FALSE))=TRUE,"0",VLOOKUP($E21,'NA Stoneham SS'!$A$17:$E$992,5,FALSE))</f>
        <v>0</v>
      </c>
      <c r="AG21" s="84" t="str">
        <f>IF(ISNA(VLOOKUP($E21,'NA Stoneham BA'!$A$17:$E$992,5,FALSE))=TRUE,"0",VLOOKUP($E21,'NA Stoneham BA'!$A$17:$E$992,5,FALSE))</f>
        <v>0</v>
      </c>
      <c r="AH21" s="247">
        <f>IF(ISNA(VLOOKUP($E21,'JrNats HP'!$A$17:$E$992,5,FALSE))=TRUE,"0",VLOOKUP($E21,'JrNats HP'!$A$17:$E$992,5,FALSE))</f>
        <v>135.46875</v>
      </c>
      <c r="AI21" s="152" t="str">
        <f>IF(ISNA(VLOOKUP($E21,'CC Winsport HP'!$A$17:$E$992,5,FALSE))=TRUE,"0",VLOOKUP($E21,'CC Winsport HP'!$A$17:$E$992,5,FALSE))</f>
        <v>0</v>
      </c>
      <c r="AJ21" s="247">
        <f>IF(ISNA(VLOOKUP($E21,'JrNats SS'!$A$17:$E$992,5,FALSE))=TRUE,"0",VLOOKUP($E21,'JrNats SS'!$A$17:$E$992,5,FALSE))</f>
        <v>189.92647058823582</v>
      </c>
      <c r="AK21" s="247">
        <f>IF(ISNA(VLOOKUP($E21,'JrNats BA'!$A$17:$E$992,5,FALSE))=TRUE,"0",VLOOKUP($E21,'JrNats BA'!$A$17:$E$992,5,FALSE))</f>
        <v>0</v>
      </c>
      <c r="AL21" s="341">
        <f>IF(ISNA(VLOOKUP($E21,'CC Yukon BA 2023'!$A$17:$E$992,5,FALSE))=TRUE,"0",VLOOKUP($E21,'CC Yukon BA 2023'!$A$17:$E$992,5,FALSE))</f>
        <v>216.22641509433925</v>
      </c>
      <c r="AM21" s="341">
        <f>IF(ISNA(VLOOKUP($E21,'CC Yukon SS 2023'!$A$17:$E$992,5,FALSE))=TRUE,"0",VLOOKUP($E21,'CC Yukon SS 2023'!$A$17:$E$992,5,FALSE))</f>
        <v>197.85714285714218</v>
      </c>
    </row>
    <row r="22" spans="1:40" ht="17" customHeight="1" x14ac:dyDescent="0.15">
      <c r="A22" s="215" t="s">
        <v>277</v>
      </c>
      <c r="B22" s="112">
        <v>2008</v>
      </c>
      <c r="C22" s="112" t="s">
        <v>102</v>
      </c>
      <c r="D22" s="112" t="s">
        <v>77</v>
      </c>
      <c r="E22" s="74" t="s">
        <v>55</v>
      </c>
      <c r="F22" s="58"/>
      <c r="G22" s="58">
        <f>H22</f>
        <v>17</v>
      </c>
      <c r="H22" s="90">
        <f>RANK(L22,$L$6:$L$47,0)</f>
        <v>17</v>
      </c>
      <c r="I22" s="84">
        <f>LARGE(($N22:$AS22),1)</f>
        <v>247</v>
      </c>
      <c r="J22" s="84">
        <f>LARGE(($N22:$AS22),2)</f>
        <v>180</v>
      </c>
      <c r="K22" s="84">
        <f>LARGE(($N22:$AS22),3)</f>
        <v>177</v>
      </c>
      <c r="L22" s="152">
        <f>SUM(I22+J22+K22)</f>
        <v>604</v>
      </c>
      <c r="M22" s="85"/>
      <c r="N22" s="152" t="str">
        <f>IF(ISNA(VLOOKUP($E22,'CC Yukon BA'!$A$17:$E$991,5,FALSE))=TRUE,"0",VLOOKUP($E22,'CC Yukon BA'!$A$17:$E$991,5,FALSE))</f>
        <v>0</v>
      </c>
      <c r="O22" s="152" t="str">
        <f>IF(ISNA(VLOOKUP($E22,'CC Yukon SS'!$A$17:$E$991,5,FALSE))=TRUE,"0",VLOOKUP($E22,'CC Yukon SS'!$A$17:$E$991,5,FALSE))</f>
        <v>0</v>
      </c>
      <c r="P22" s="152" t="str">
        <f>IF(ISNA(VLOOKUP($E22,'CC SunPeaks BA'!$A$17:$E$991,5,FALSE))=TRUE,"0",VLOOKUP($E22,'CC SunPeaks BA'!$A$17:$E$991,5,FALSE))</f>
        <v>0</v>
      </c>
      <c r="Q22" s="84">
        <f>IF(ISNA(VLOOKUP($E22,'TT Horseshoe1'!$A$17:$E$991,5,FALSE))=TRUE,"0",VLOOKUP($E22,'TT Horseshoe1'!$A$17:$E$991,5,FALSE))</f>
        <v>150</v>
      </c>
      <c r="R22" s="152" t="str">
        <f>IF(ISNA(VLOOKUP($E22,'CC SunPeaks SS'!$A$17:$E$991,5,FALSE))=TRUE,"0",VLOOKUP($E22,'CC SunPeaks SS'!$A$17:$E$991,5,FALSE))</f>
        <v>0</v>
      </c>
      <c r="S22" s="84">
        <f>IF(ISNA(VLOOKUP($E22,'TT Horseshoe2'!$A$17:$E$991,5,FALSE))=TRUE,"0",VLOOKUP($E22,'TT Horseshoe2'!$A$17:$E$991,5,FALSE))</f>
        <v>150</v>
      </c>
      <c r="T22" s="152">
        <f>IF(ISNA(VLOOKUP($E22,'CC Horseshoe SS'!$A$17:$E$991,5,FALSE))=TRUE,"0",VLOOKUP($E22,'CC Horseshoe SS'!$A$17:$E$991,5,FALSE))</f>
        <v>180</v>
      </c>
      <c r="U22" s="152">
        <f>IF(ISNA(VLOOKUP($E22,'CC Horseshoe BA'!$A$17:$E$991,5,FALSE))=TRUE,"0",VLOOKUP($E22,'CC Horseshoe BA'!$A$17:$E$991,5,FALSE))</f>
        <v>247</v>
      </c>
      <c r="V22" s="84" t="str">
        <f>IF(ISNA(VLOOKUP($E22,'NA Winsport SS'!$A$17:$E$991,5,FALSE))=TRUE,"0",VLOOKUP($E22,'NA Winsport SS'!$A$17:$E$991,5,FALSE))</f>
        <v>0</v>
      </c>
      <c r="W22" s="84" t="str">
        <f>IF(ISNA(VLOOKUP($E22,'NA Winsport SS'!$A$17:$E$991,5,FALSE))=TRUE,"0",VLOOKUP($E22,'NA Winsport SS'!$A$17:$E$991,5,FALSE))</f>
        <v>0</v>
      </c>
      <c r="X22" s="84">
        <f>IF(ISNA(VLOOKUP($E22,'TT BV 1'!$A$17:$E$991,5,FALSE))=TRUE,"0",VLOOKUP($E22,'TT BV 1'!$A$17:$E$991,5,FALSE))</f>
        <v>147.85714285714286</v>
      </c>
      <c r="Y22" s="84">
        <f>IF(ISNA(VLOOKUP($E22,'TT BV 2'!$A$17:$E$992,5,FALSE))=TRUE,"0",VLOOKUP($E22,'TT BV 2'!$A$17:$E$992,5,FALSE))</f>
        <v>150</v>
      </c>
      <c r="Z22" s="84" t="str">
        <f>IF(ISNA(VLOOKUP($E22,'NA Aspen SS'!$A$17:$E$992,5,FALSE))=TRUE,"0",VLOOKUP($E22,'NA Aspen SS'!$A$17:$E$992,5,FALSE))</f>
        <v>0</v>
      </c>
      <c r="AA22" s="84">
        <f>IF(ISNA(VLOOKUP($E22,'Step Up - Avila'!$A$17:$E$992,5,FALSE))=TRUE,"0",VLOOKUP($E22,'Step Up - Avila'!$A$17:$E$992,5,FALSE))</f>
        <v>177</v>
      </c>
      <c r="AB22" s="84" t="str">
        <f>IF(ISNA(VLOOKUP($E22,'CWG - PEI - SS'!$A$17:$E$992,5,FALSE))=TRUE,"0",VLOOKUP($E22,'CWG - PEI - SS'!$A$17:$E$992,5,FALSE))</f>
        <v>0</v>
      </c>
      <c r="AC22" s="84" t="str">
        <f>IF(ISNA(VLOOKUP($E22,'CWG - PEI - BA'!$A$17:$E$992,5,FALSE))=TRUE,"0",VLOOKUP($E22,'CWG - PEI - BA'!$A$17:$E$992,5,FALSE))</f>
        <v>0</v>
      </c>
      <c r="AD22" s="84">
        <f>IF(ISNA(VLOOKUP($E22,'Prov. Champs - CF - SS'!$A$17:$E$992,5,FALSE))=TRUE,"0",VLOOKUP($E22,'Prov. Champs - CF - SS'!$A$17:$E$992,5,FALSE))</f>
        <v>90</v>
      </c>
      <c r="AE22" s="84">
        <f>IF(ISNA(VLOOKUP($E22,'Prov. Champs - CF - BA'!$A$17:$E$992,5,FALSE))=TRUE,"0",VLOOKUP($E22,'Prov. Champs - CF - BA'!$A$17:$E$992,5,FALSE))</f>
        <v>136.66666666666663</v>
      </c>
      <c r="AF22" s="84" t="str">
        <f>IF(ISNA(VLOOKUP($E22,'NA Stoneham SS'!$A$17:$E$992,5,FALSE))=TRUE,"0",VLOOKUP($E22,'NA Stoneham SS'!$A$17:$E$992,5,FALSE))</f>
        <v>0</v>
      </c>
      <c r="AG22" s="84" t="str">
        <f>IF(ISNA(VLOOKUP($E22,'NA Stoneham BA'!$A$17:$E$992,5,FALSE))=TRUE,"0",VLOOKUP($E22,'NA Stoneham BA'!$A$17:$E$992,5,FALSE))</f>
        <v>0</v>
      </c>
      <c r="AH22" s="247">
        <f>IF(ISNA(VLOOKUP($E22,'JrNats HP'!$A$17:$E$992,5,FALSE))=TRUE,"0",VLOOKUP($E22,'JrNats HP'!$A$17:$E$992,5,FALSE))</f>
        <v>94.453125</v>
      </c>
      <c r="AI22" s="152" t="str">
        <f>IF(ISNA(VLOOKUP($E22,'CC Winsport HP'!$A$17:$E$992,5,FALSE))=TRUE,"0",VLOOKUP($E22,'CC Winsport HP'!$A$17:$E$992,5,FALSE))</f>
        <v>0</v>
      </c>
      <c r="AJ22" s="247">
        <f>IF(ISNA(VLOOKUP($E22,'JrNats SS'!$A$17:$E$992,5,FALSE))=TRUE,"0",VLOOKUP($E22,'JrNats SS'!$A$17:$E$992,5,FALSE))</f>
        <v>118.23529411764773</v>
      </c>
      <c r="AK22" s="247">
        <f>IF(ISNA(VLOOKUP($E22,'JrNats BA'!$A$17:$E$992,5,FALSE))=TRUE,"0",VLOOKUP($E22,'JrNats BA'!$A$17:$E$992,5,FALSE))</f>
        <v>118.23529411764773</v>
      </c>
      <c r="AL22" s="341">
        <f>IF(ISNA(VLOOKUP($E22,'CC Yukon BA 2023'!$A$17:$E$992,5,FALSE))=TRUE,"0",VLOOKUP($E22,'CC Yukon BA 2023'!$A$17:$E$992,5,FALSE))</f>
        <v>29.999999999999545</v>
      </c>
      <c r="AM22" s="341">
        <f>IF(ISNA(VLOOKUP($E22,'CC Yukon SS 2023'!$A$17:$E$992,5,FALSE))=TRUE,"0",VLOOKUP($E22,'CC Yukon SS 2023'!$A$17:$E$992,5,FALSE))</f>
        <v>80.357142857142236</v>
      </c>
    </row>
    <row r="23" spans="1:40" ht="17" customHeight="1" x14ac:dyDescent="0.15">
      <c r="A23" s="73" t="s">
        <v>276</v>
      </c>
      <c r="B23" s="112">
        <v>2006</v>
      </c>
      <c r="C23" s="112" t="s">
        <v>102</v>
      </c>
      <c r="D23" s="112" t="s">
        <v>76</v>
      </c>
      <c r="E23" s="74" t="s">
        <v>149</v>
      </c>
      <c r="F23" s="58"/>
      <c r="G23" s="58">
        <f>H23</f>
        <v>18</v>
      </c>
      <c r="H23" s="90">
        <f>RANK(L23,$L$6:$L$47,0)</f>
        <v>18</v>
      </c>
      <c r="I23" s="84">
        <f>LARGE(($N23:$AS23),1)</f>
        <v>190</v>
      </c>
      <c r="J23" s="84">
        <f>LARGE(($N23:$AS23),2)</f>
        <v>188.203125</v>
      </c>
      <c r="K23" s="84">
        <f>LARGE(($N23:$AS23),3)</f>
        <v>184.41176470588289</v>
      </c>
      <c r="L23" s="152">
        <f>SUM(I23+J23+K23)</f>
        <v>562.61488970588289</v>
      </c>
      <c r="M23" s="85"/>
      <c r="N23" s="152" t="str">
        <f>IF(ISNA(VLOOKUP($E23,'CC Yukon BA'!$A$17:$E$991,5,FALSE))=TRUE,"0",VLOOKUP($E23,'CC Yukon BA'!$A$17:$E$991,5,FALSE))</f>
        <v>0</v>
      </c>
      <c r="O23" s="152" t="str">
        <f>IF(ISNA(VLOOKUP($E23,'CC Yukon SS'!$A$17:$E$991,5,FALSE))=TRUE,"0",VLOOKUP($E23,'CC Yukon SS'!$A$17:$E$991,5,FALSE))</f>
        <v>0</v>
      </c>
      <c r="P23" s="152" t="str">
        <f>IF(ISNA(VLOOKUP($E23,'CC SunPeaks BA'!$A$17:$E$991,5,FALSE))=TRUE,"0",VLOOKUP($E23,'CC SunPeaks BA'!$A$17:$E$991,5,FALSE))</f>
        <v>0</v>
      </c>
      <c r="Q23" s="84" t="str">
        <f>IF(ISNA(VLOOKUP($E23,'TT Horseshoe1'!$A$17:$E$991,5,FALSE))=TRUE,"0",VLOOKUP($E23,'TT Horseshoe1'!$A$17:$E$991,5,FALSE))</f>
        <v>0</v>
      </c>
      <c r="R23" s="152" t="str">
        <f>IF(ISNA(VLOOKUP($E23,'CC SunPeaks SS'!$A$17:$E$991,5,FALSE))=TRUE,"0",VLOOKUP($E23,'CC SunPeaks SS'!$A$17:$E$991,5,FALSE))</f>
        <v>0</v>
      </c>
      <c r="S23" s="84" t="str">
        <f>IF(ISNA(VLOOKUP($E23,'TT Horseshoe2'!$A$17:$E$991,5,FALSE))=TRUE,"0",VLOOKUP($E23,'TT Horseshoe2'!$A$17:$E$991,5,FALSE))</f>
        <v>0</v>
      </c>
      <c r="T23" s="152">
        <f>IF(ISNA(VLOOKUP($E23,'CC Horseshoe SS'!$A$17:$E$991,5,FALSE))=TRUE,"0",VLOOKUP($E23,'CC Horseshoe SS'!$A$17:$E$991,5,FALSE))</f>
        <v>190</v>
      </c>
      <c r="U23" s="152">
        <f>IF(ISNA(VLOOKUP($E23,'CC Horseshoe BA'!$A$17:$E$991,5,FALSE))=TRUE,"0",VLOOKUP($E23,'CC Horseshoe BA'!$A$17:$E$991,5,FALSE))</f>
        <v>138</v>
      </c>
      <c r="V23" s="84" t="str">
        <f>IF(ISNA(VLOOKUP($E23,'NA Winsport SS'!$A$17:$E$991,5,FALSE))=TRUE,"0",VLOOKUP($E23,'NA Winsport SS'!$A$17:$E$991,5,FALSE))</f>
        <v>0</v>
      </c>
      <c r="W23" s="84" t="str">
        <f>IF(ISNA(VLOOKUP($E23,'NA Winsport SS'!$A$17:$E$991,5,FALSE))=TRUE,"0",VLOOKUP($E23,'NA Winsport SS'!$A$17:$E$991,5,FALSE))</f>
        <v>0</v>
      </c>
      <c r="X23" s="84">
        <f>IF(ISNA(VLOOKUP($E23,'TT BV 1'!$A$17:$E$991,5,FALSE))=TRUE,"0",VLOOKUP($E23,'TT BV 1'!$A$17:$E$991,5,FALSE))</f>
        <v>145.71428571428572</v>
      </c>
      <c r="Y23" s="84">
        <f>IF(ISNA(VLOOKUP($E23,'TT BV 2'!$A$17:$E$992,5,FALSE))=TRUE,"0",VLOOKUP($E23,'TT BV 2'!$A$17:$E$992,5,FALSE))</f>
        <v>138.88888888888886</v>
      </c>
      <c r="Z23" s="84" t="str">
        <f>IF(ISNA(VLOOKUP($E23,'NA Aspen SS'!$A$17:$E$992,5,FALSE))=TRUE,"0",VLOOKUP($E23,'NA Aspen SS'!$A$17:$E$992,5,FALSE))</f>
        <v>0</v>
      </c>
      <c r="AA23" s="84" t="str">
        <f>IF(ISNA(VLOOKUP($E23,'Step Up - Avila'!$A$17:$E$992,5,FALSE))=TRUE,"0",VLOOKUP($E23,'Step Up - Avila'!$A$17:$E$992,5,FALSE))</f>
        <v>0</v>
      </c>
      <c r="AB23" s="84" t="str">
        <f>IF(ISNA(VLOOKUP($E23,'CWG - PEI - SS'!$A$17:$E$992,5,FALSE))=TRUE,"0",VLOOKUP($E23,'CWG - PEI - SS'!$A$17:$E$992,5,FALSE))</f>
        <v>0</v>
      </c>
      <c r="AC23" s="84" t="str">
        <f>IF(ISNA(VLOOKUP($E23,'CWG - PEI - BA'!$A$17:$E$992,5,FALSE))=TRUE,"0",VLOOKUP($E23,'CWG - PEI - BA'!$A$17:$E$992,5,FALSE))</f>
        <v>0</v>
      </c>
      <c r="AD23" s="84">
        <f>IF(ISNA(VLOOKUP($E23,'Prov. Champs - CF - SS'!$A$17:$E$992,5,FALSE))=TRUE,"0",VLOOKUP($E23,'Prov. Champs - CF - SS'!$A$17:$E$992,5,FALSE))</f>
        <v>84</v>
      </c>
      <c r="AE23" s="84">
        <f>IF(ISNA(VLOOKUP($E23,'Prov. Champs - CF - BA'!$A$17:$E$992,5,FALSE))=TRUE,"0",VLOOKUP($E23,'Prov. Champs - CF - BA'!$A$17:$E$992,5,FALSE))</f>
        <v>90</v>
      </c>
      <c r="AF23" s="84" t="str">
        <f>IF(ISNA(VLOOKUP($E23,'NA Stoneham SS'!$A$17:$E$992,5,FALSE))=TRUE,"0",VLOOKUP($E23,'NA Stoneham SS'!$A$17:$E$992,5,FALSE))</f>
        <v>0</v>
      </c>
      <c r="AG23" s="84" t="str">
        <f>IF(ISNA(VLOOKUP($E23,'NA Stoneham BA'!$A$17:$E$992,5,FALSE))=TRUE,"0",VLOOKUP($E23,'NA Stoneham BA'!$A$17:$E$992,5,FALSE))</f>
        <v>0</v>
      </c>
      <c r="AH23" s="247">
        <f>IF(ISNA(VLOOKUP($E23,'JrNats HP'!$A$17:$E$992,5,FALSE))=TRUE,"0",VLOOKUP($E23,'JrNats HP'!$A$17:$E$992,5,FALSE))</f>
        <v>188.203125</v>
      </c>
      <c r="AI23" s="152" t="str">
        <f>IF(ISNA(VLOOKUP($E23,'CC Winsport HP'!$A$17:$E$992,5,FALSE))=TRUE,"0",VLOOKUP($E23,'CC Winsport HP'!$A$17:$E$992,5,FALSE))</f>
        <v>0</v>
      </c>
      <c r="AJ23" s="247">
        <f>IF(ISNA(VLOOKUP($E23,'JrNats SS'!$A$17:$E$992,5,FALSE))=TRUE,"0",VLOOKUP($E23,'JrNats SS'!$A$17:$E$992,5,FALSE))</f>
        <v>184.41176470588289</v>
      </c>
      <c r="AK23" s="247">
        <f>IF(ISNA(VLOOKUP($E23,'JrNats BA'!$A$17:$E$992,5,FALSE))=TRUE,"0",VLOOKUP($E23,'JrNats BA'!$A$17:$E$992,5,FALSE))</f>
        <v>184.41176470588289</v>
      </c>
      <c r="AL23" s="341">
        <f>IF(ISNA(VLOOKUP($E23,'CC Yukon BA 2023'!$A$17:$E$992,5,FALSE))=TRUE,"0",VLOOKUP($E23,'CC Yukon BA 2023'!$A$17:$E$992,5,FALSE))</f>
        <v>74.339622641508967</v>
      </c>
      <c r="AM23" s="341">
        <f>IF(ISNA(VLOOKUP($E23,'CC Yukon SS 2023'!$A$17:$E$992,5,FALSE))=TRUE,"0",VLOOKUP($E23,'CC Yukon SS 2023'!$A$17:$E$992,5,FALSE))</f>
        <v>63.571428571427958</v>
      </c>
    </row>
    <row r="24" spans="1:40" ht="17" customHeight="1" x14ac:dyDescent="0.15">
      <c r="A24" s="73" t="s">
        <v>95</v>
      </c>
      <c r="B24" s="112">
        <v>2006</v>
      </c>
      <c r="C24" s="112" t="s">
        <v>102</v>
      </c>
      <c r="D24" s="112" t="s">
        <v>76</v>
      </c>
      <c r="E24" s="74" t="s">
        <v>111</v>
      </c>
      <c r="F24" s="58"/>
      <c r="G24" s="58">
        <f>H24</f>
        <v>19</v>
      </c>
      <c r="H24" s="90">
        <f>RANK(L24,$L$6:$L$47,0)</f>
        <v>19</v>
      </c>
      <c r="I24" s="84">
        <f>LARGE(($N24:$AS24),1)</f>
        <v>223.01470588235338</v>
      </c>
      <c r="J24" s="84">
        <f>LARGE(($N24:$AS24),2)</f>
        <v>151.32352941176532</v>
      </c>
      <c r="K24" s="84">
        <f>LARGE(($N24:$AS24),3)</f>
        <v>144</v>
      </c>
      <c r="L24" s="152">
        <f>SUM(I24+J24+K24)</f>
        <v>518.3382352941187</v>
      </c>
      <c r="M24" s="85"/>
      <c r="N24" s="152" t="str">
        <f>IF(ISNA(VLOOKUP($E24,'CC Yukon BA'!$A$17:$E$991,5,FALSE))=TRUE,"0",VLOOKUP($E24,'CC Yukon BA'!$A$17:$E$991,5,FALSE))</f>
        <v>0</v>
      </c>
      <c r="O24" s="152" t="str">
        <f>IF(ISNA(VLOOKUP($E24,'CC Yukon SS'!$A$17:$E$991,5,FALSE))=TRUE,"0",VLOOKUP($E24,'CC Yukon SS'!$A$17:$E$991,5,FALSE))</f>
        <v>0</v>
      </c>
      <c r="P24" s="152" t="str">
        <f>IF(ISNA(VLOOKUP($E24,'CC SunPeaks BA'!$A$17:$E$991,5,FALSE))=TRUE,"0",VLOOKUP($E24,'CC SunPeaks BA'!$A$17:$E$991,5,FALSE))</f>
        <v>0</v>
      </c>
      <c r="Q24" s="84">
        <f>IF(ISNA(VLOOKUP($E24,'TT Horseshoe1'!$A$17:$E$991,5,FALSE))=TRUE,"0",VLOOKUP($E24,'TT Horseshoe1'!$A$17:$E$991,5,FALSE))</f>
        <v>134.51612903225805</v>
      </c>
      <c r="R24" s="152" t="str">
        <f>IF(ISNA(VLOOKUP($E24,'CC SunPeaks SS'!$A$17:$E$991,5,FALSE))=TRUE,"0",VLOOKUP($E24,'CC SunPeaks SS'!$A$17:$E$991,5,FALSE))</f>
        <v>0</v>
      </c>
      <c r="S24" s="84">
        <f>IF(ISNA(VLOOKUP($E24,'TT Horseshoe2'!$A$17:$E$991,5,FALSE))=TRUE,"0",VLOOKUP($E24,'TT Horseshoe2'!$A$17:$E$991,5,FALSE))</f>
        <v>121.03448275862067</v>
      </c>
      <c r="T24" s="152" t="str">
        <f>IF(ISNA(VLOOKUP($E24,'CC Horseshoe SS'!$A$17:$E$991,5,FALSE))=TRUE,"0",VLOOKUP($E24,'CC Horseshoe SS'!$A$17:$E$991,5,FALSE))</f>
        <v>0</v>
      </c>
      <c r="U24" s="152" t="str">
        <f>IF(ISNA(VLOOKUP($E24,'CC Horseshoe BA'!$A$17:$E$991,5,FALSE))=TRUE,"0",VLOOKUP($E24,'CC Horseshoe BA'!$A$17:$E$991,5,FALSE))</f>
        <v>0</v>
      </c>
      <c r="V24" s="84" t="str">
        <f>IF(ISNA(VLOOKUP($E24,'NA Winsport SS'!$A$17:$E$991,5,FALSE))=TRUE,"0",VLOOKUP($E24,'NA Winsport SS'!$A$17:$E$991,5,FALSE))</f>
        <v>0</v>
      </c>
      <c r="W24" s="84" t="str">
        <f>IF(ISNA(VLOOKUP($E24,'NA Winsport SS'!$A$17:$E$991,5,FALSE))=TRUE,"0",VLOOKUP($E24,'NA Winsport SS'!$A$17:$E$991,5,FALSE))</f>
        <v>0</v>
      </c>
      <c r="X24" s="84">
        <f>IF(ISNA(VLOOKUP($E24,'TT BV 1'!$A$17:$E$991,5,FALSE))=TRUE,"0",VLOOKUP($E24,'TT BV 1'!$A$17:$E$991,5,FALSE))</f>
        <v>42.857142857142989</v>
      </c>
      <c r="Y24" s="84">
        <f>IF(ISNA(VLOOKUP($E24,'TT BV 2'!$A$17:$E$992,5,FALSE))=TRUE,"0",VLOOKUP($E24,'TT BV 2'!$A$17:$E$992,5,FALSE))</f>
        <v>141.11111111111109</v>
      </c>
      <c r="Z24" s="84" t="str">
        <f>IF(ISNA(VLOOKUP($E24,'NA Aspen SS'!$A$17:$E$992,5,FALSE))=TRUE,"0",VLOOKUP($E24,'NA Aspen SS'!$A$17:$E$992,5,FALSE))</f>
        <v>0</v>
      </c>
      <c r="AA24" s="84" t="str">
        <f>IF(ISNA(VLOOKUP($E24,'Step Up - Avila'!$A$17:$E$992,5,FALSE))=TRUE,"0",VLOOKUP($E24,'Step Up - Avila'!$A$17:$E$992,5,FALSE))</f>
        <v>0</v>
      </c>
      <c r="AB24" s="84" t="str">
        <f>IF(ISNA(VLOOKUP($E24,'CWG - PEI - SS'!$A$17:$E$992,5,FALSE))=TRUE,"0",VLOOKUP($E24,'CWG - PEI - SS'!$A$17:$E$992,5,FALSE))</f>
        <v>0</v>
      </c>
      <c r="AC24" s="84" t="str">
        <f>IF(ISNA(VLOOKUP($E24,'CWG - PEI - BA'!$A$17:$E$992,5,FALSE))=TRUE,"0",VLOOKUP($E24,'CWG - PEI - BA'!$A$17:$E$992,5,FALSE))</f>
        <v>0</v>
      </c>
      <c r="AD24" s="84">
        <f>IF(ISNA(VLOOKUP($E24,'Prov. Champs - CF - SS'!$A$17:$E$992,5,FALSE))=TRUE,"0",VLOOKUP($E24,'Prov. Champs - CF - SS'!$A$17:$E$992,5,FALSE))</f>
        <v>144</v>
      </c>
      <c r="AE24" s="84">
        <f>IF(ISNA(VLOOKUP($E24,'Prov. Champs - CF - BA'!$A$17:$E$992,5,FALSE))=TRUE,"0",VLOOKUP($E24,'Prov. Champs - CF - BA'!$A$17:$E$992,5,FALSE))</f>
        <v>126.66666666666661</v>
      </c>
      <c r="AF24" s="84" t="str">
        <f>IF(ISNA(VLOOKUP($E24,'NA Stoneham SS'!$A$17:$E$992,5,FALSE))=TRUE,"0",VLOOKUP($E24,'NA Stoneham SS'!$A$17:$E$992,5,FALSE))</f>
        <v>0</v>
      </c>
      <c r="AG24" s="84" t="str">
        <f>IF(ISNA(VLOOKUP($E24,'NA Stoneham BA'!$A$17:$E$992,5,FALSE))=TRUE,"0",VLOOKUP($E24,'NA Stoneham BA'!$A$17:$E$992,5,FALSE))</f>
        <v>0</v>
      </c>
      <c r="AH24" s="247">
        <f>IF(ISNA(VLOOKUP($E24,'JrNats HP'!$A$17:$E$992,5,FALSE))=TRUE,"0",VLOOKUP($E24,'JrNats HP'!$A$17:$E$992,5,FALSE))</f>
        <v>65.15625</v>
      </c>
      <c r="AI24" s="152" t="str">
        <f>IF(ISNA(VLOOKUP($E24,'CC Winsport HP'!$A$17:$E$992,5,FALSE))=TRUE,"0",VLOOKUP($E24,'CC Winsport HP'!$A$17:$E$992,5,FALSE))</f>
        <v>0</v>
      </c>
      <c r="AJ24" s="247">
        <f>IF(ISNA(VLOOKUP($E24,'JrNats SS'!$A$17:$E$992,5,FALSE))=TRUE,"0",VLOOKUP($E24,'JrNats SS'!$A$17:$E$992,5,FALSE))</f>
        <v>151.32352941176532</v>
      </c>
      <c r="AK24" s="247">
        <f>IF(ISNA(VLOOKUP($E24,'JrNats BA'!$A$17:$E$992,5,FALSE))=TRUE,"0",VLOOKUP($E24,'JrNats BA'!$A$17:$E$992,5,FALSE))</f>
        <v>223.01470588235338</v>
      </c>
      <c r="AL24" s="341">
        <f>IF(ISNA(VLOOKUP($E24,'CC Yukon BA 2023'!$A$17:$E$992,5,FALSE))=TRUE,"0",VLOOKUP($E24,'CC Yukon BA 2023'!$A$17:$E$992,5,FALSE))</f>
        <v>92.075471698112736</v>
      </c>
      <c r="AM24" s="341">
        <f>IF(ISNA(VLOOKUP($E24,'CC Yukon SS 2023'!$A$17:$E$992,5,FALSE))=TRUE,"0",VLOOKUP($E24,'CC Yukon SS 2023'!$A$17:$E$992,5,FALSE))</f>
        <v>113.92857142857079</v>
      </c>
    </row>
    <row r="25" spans="1:40" s="175" customFormat="1" ht="17" customHeight="1" x14ac:dyDescent="0.15">
      <c r="A25" s="73" t="s">
        <v>276</v>
      </c>
      <c r="B25" s="112">
        <v>2008</v>
      </c>
      <c r="C25" s="112" t="s">
        <v>102</v>
      </c>
      <c r="D25" s="112" t="s">
        <v>77</v>
      </c>
      <c r="E25" s="74" t="s">
        <v>61</v>
      </c>
      <c r="F25" s="165"/>
      <c r="G25" s="58">
        <f>H25</f>
        <v>20</v>
      </c>
      <c r="H25" s="90">
        <f>RANK(L25,$L$6:$L$47,0)</f>
        <v>20</v>
      </c>
      <c r="I25" s="84">
        <f>LARGE(($N25:$AS25),1)</f>
        <v>215</v>
      </c>
      <c r="J25" s="84">
        <f>LARGE(($N25:$AS25),2)</f>
        <v>158</v>
      </c>
      <c r="K25" s="84">
        <f>LARGE(($N25:$AS25),3)</f>
        <v>130.71428571428575</v>
      </c>
      <c r="L25" s="152">
        <f>SUM(I25+J25+K25)</f>
        <v>503.71428571428578</v>
      </c>
      <c r="M25" s="85"/>
      <c r="N25" s="152" t="str">
        <f>IF(ISNA(VLOOKUP($E25,'CC Yukon BA'!$A$17:$E$991,5,FALSE))=TRUE,"0",VLOOKUP($E25,'CC Yukon BA'!$A$17:$E$991,5,FALSE))</f>
        <v>0</v>
      </c>
      <c r="O25" s="152" t="str">
        <f>IF(ISNA(VLOOKUP($E25,'CC Yukon SS'!$A$17:$E$991,5,FALSE))=TRUE,"0",VLOOKUP($E25,'CC Yukon SS'!$A$17:$E$991,5,FALSE))</f>
        <v>0</v>
      </c>
      <c r="P25" s="152" t="str">
        <f>IF(ISNA(VLOOKUP($E25,'CC SunPeaks BA'!$A$17:$E$991,5,FALSE))=TRUE,"0",VLOOKUP($E25,'CC SunPeaks BA'!$A$17:$E$991,5,FALSE))</f>
        <v>0</v>
      </c>
      <c r="Q25" s="84">
        <f>IF(ISNA(VLOOKUP($E25,'TT Horseshoe1'!$A$17:$E$991,5,FALSE))=TRUE,"0",VLOOKUP($E25,'TT Horseshoe1'!$A$17:$E$991,5,FALSE))</f>
        <v>103.54838709677415</v>
      </c>
      <c r="R25" s="152" t="str">
        <f>IF(ISNA(VLOOKUP($E25,'CC SunPeaks SS'!$A$17:$E$991,5,FALSE))=TRUE,"0",VLOOKUP($E25,'CC SunPeaks SS'!$A$17:$E$991,5,FALSE))</f>
        <v>0</v>
      </c>
      <c r="S25" s="84">
        <f>IF(ISNA(VLOOKUP($E25,'TT Horseshoe2'!$A$17:$E$991,5,FALSE))=TRUE,"0",VLOOKUP($E25,'TT Horseshoe2'!$A$17:$E$991,5,FALSE))</f>
        <v>104.48275862068962</v>
      </c>
      <c r="T25" s="152">
        <f>IF(ISNA(VLOOKUP($E25,'CC Horseshoe SS'!$A$17:$E$991,5,FALSE))=TRUE,"0",VLOOKUP($E25,'CC Horseshoe SS'!$A$17:$E$991,5,FALSE))</f>
        <v>158</v>
      </c>
      <c r="U25" s="152">
        <f>IF(ISNA(VLOOKUP($E25,'CC Horseshoe BA'!$A$17:$E$991,5,FALSE))=TRUE,"0",VLOOKUP($E25,'CC Horseshoe BA'!$A$17:$E$991,5,FALSE))</f>
        <v>66</v>
      </c>
      <c r="V25" s="84" t="str">
        <f>IF(ISNA(VLOOKUP($E25,'NA Winsport SS'!$A$17:$E$991,5,FALSE))=TRUE,"0",VLOOKUP($E25,'NA Winsport SS'!$A$17:$E$991,5,FALSE))</f>
        <v>0</v>
      </c>
      <c r="W25" s="84" t="str">
        <f>IF(ISNA(VLOOKUP($E25,'NA Winsport SS'!$A$17:$E$991,5,FALSE))=TRUE,"0",VLOOKUP($E25,'NA Winsport SS'!$A$17:$E$991,5,FALSE))</f>
        <v>0</v>
      </c>
      <c r="X25" s="84">
        <f>IF(ISNA(VLOOKUP($E25,'TT BV 1'!$A$17:$E$991,5,FALSE))=TRUE,"0",VLOOKUP($E25,'TT BV 1'!$A$17:$E$991,5,FALSE))</f>
        <v>130.71428571428575</v>
      </c>
      <c r="Y25" s="84">
        <f>IF(ISNA(VLOOKUP($E25,'TT BV 2'!$A$17:$E$992,5,FALSE))=TRUE,"0",VLOOKUP($E25,'TT BV 2'!$A$17:$E$992,5,FALSE))</f>
        <v>105.55555555555543</v>
      </c>
      <c r="Z25" s="84" t="str">
        <f>IF(ISNA(VLOOKUP($E25,'NA Aspen SS'!$A$17:$E$992,5,FALSE))=TRUE,"0",VLOOKUP($E25,'NA Aspen SS'!$A$17:$E$992,5,FALSE))</f>
        <v>0</v>
      </c>
      <c r="AA25" s="84" t="str">
        <f>IF(ISNA(VLOOKUP($E25,'Step Up - Avila'!$A$17:$E$992,5,FALSE))=TRUE,"0",VLOOKUP($E25,'Step Up - Avila'!$A$17:$E$992,5,FALSE))</f>
        <v>0</v>
      </c>
      <c r="AB25" s="84" t="str">
        <f>IF(ISNA(VLOOKUP($E25,'CWG - PEI - SS'!$A$17:$E$992,5,FALSE))=TRUE,"0",VLOOKUP($E25,'CWG - PEI - SS'!$A$17:$E$992,5,FALSE))</f>
        <v>0</v>
      </c>
      <c r="AC25" s="84" t="str">
        <f>IF(ISNA(VLOOKUP($E25,'CWG - PEI - BA'!$A$17:$E$992,5,FALSE))=TRUE,"0",VLOOKUP($E25,'CWG - PEI - BA'!$A$17:$E$992,5,FALSE))</f>
        <v>0</v>
      </c>
      <c r="AD25" s="84" t="str">
        <f>IF(ISNA(VLOOKUP($E25,'Prov. Champs - CF - SS'!$A$17:$E$992,5,FALSE))=TRUE,"0",VLOOKUP($E25,'Prov. Champs - CF - SS'!$A$17:$E$992,5,FALSE))</f>
        <v>0</v>
      </c>
      <c r="AE25" s="84">
        <f>IF(ISNA(VLOOKUP($E25,'Prov. Champs - CF - BA'!$A$17:$E$992,5,FALSE))=TRUE,"0",VLOOKUP($E25,'Prov. Champs - CF - BA'!$A$17:$E$992,5,FALSE))</f>
        <v>0</v>
      </c>
      <c r="AF25" s="84" t="str">
        <f>IF(ISNA(VLOOKUP($E25,'NA Stoneham SS'!$A$17:$E$992,5,FALSE))=TRUE,"0",VLOOKUP($E25,'NA Stoneham SS'!$A$17:$E$992,5,FALSE))</f>
        <v>0</v>
      </c>
      <c r="AG25" s="84" t="str">
        <f>IF(ISNA(VLOOKUP($E25,'NA Stoneham BA'!$A$17:$E$992,5,FALSE))=TRUE,"0",VLOOKUP($E25,'NA Stoneham BA'!$A$17:$E$992,5,FALSE))</f>
        <v>0</v>
      </c>
      <c r="AH25" s="247" t="str">
        <f>IF(ISNA(VLOOKUP($E25,'JrNats HP'!$A$17:$E$992,5,FALSE))=TRUE,"0",VLOOKUP($E25,'JrNats HP'!$A$17:$E$992,5,FALSE))</f>
        <v>0</v>
      </c>
      <c r="AI25" s="152" t="str">
        <f>IF(ISNA(VLOOKUP($E25,'CC Winsport HP'!$A$17:$E$992,5,FALSE))=TRUE,"0",VLOOKUP($E25,'CC Winsport HP'!$A$17:$E$992,5,FALSE))</f>
        <v>0</v>
      </c>
      <c r="AJ25" s="247" t="str">
        <f>IF(ISNA(VLOOKUP($E25,'JrNats SS'!$A$17:$E$992,5,FALSE))=TRUE,"0",VLOOKUP($E25,'JrNats SS'!$A$17:$E$992,5,FALSE))</f>
        <v>0</v>
      </c>
      <c r="AK25" s="247" t="str">
        <f>IF(ISNA(VLOOKUP($E25,'JrNats BA'!$A$17:$E$992,5,FALSE))=TRUE,"0",VLOOKUP($E25,'JrNats BA'!$A$17:$E$992,5,FALSE))</f>
        <v>0</v>
      </c>
      <c r="AL25" s="341">
        <f>IF(ISNA(VLOOKUP($E25,'CC Yukon BA 2023'!$A$17:$E$992,5,FALSE))=TRUE,"0",VLOOKUP($E25,'CC Yukon BA 2023'!$A$17:$E$992,5,FALSE))</f>
        <v>56.603773584905198</v>
      </c>
      <c r="AM25" s="341">
        <f>IF(ISNA(VLOOKUP($E25,'CC Yukon SS 2023'!$A$17:$E$992,5,FALSE))=TRUE,"0",VLOOKUP($E25,'CC Yukon SS 2023'!$A$17:$E$992,5,FALSE))</f>
        <v>215</v>
      </c>
      <c r="AN25"/>
    </row>
    <row r="26" spans="1:40" ht="17" customHeight="1" x14ac:dyDescent="0.15">
      <c r="A26" s="73" t="s">
        <v>276</v>
      </c>
      <c r="B26" s="112">
        <v>2007</v>
      </c>
      <c r="C26" s="112" t="s">
        <v>102</v>
      </c>
      <c r="D26" s="112" t="s">
        <v>76</v>
      </c>
      <c r="E26" s="74" t="s">
        <v>123</v>
      </c>
      <c r="F26" s="58"/>
      <c r="G26" s="58">
        <f>H26</f>
        <v>21</v>
      </c>
      <c r="H26" s="90">
        <f>RANK(L26,$L$6:$L$47,0)</f>
        <v>21</v>
      </c>
      <c r="I26" s="84">
        <f>LARGE(($N26:$AS26),1)</f>
        <v>172.67857142857076</v>
      </c>
      <c r="J26" s="84">
        <f>LARGE(($N26:$AS26),2)</f>
        <v>141.42857142857144</v>
      </c>
      <c r="K26" s="84">
        <f>LARGE(($N26:$AS26),3)</f>
        <v>116.89655172413791</v>
      </c>
      <c r="L26" s="152">
        <f>SUM(I26+J26+K26)</f>
        <v>431.00369458128012</v>
      </c>
      <c r="M26" s="85"/>
      <c r="N26" s="152" t="str">
        <f>IF(ISNA(VLOOKUP($E26,'CC Yukon BA'!$A$17:$E$991,5,FALSE))=TRUE,"0",VLOOKUP($E26,'CC Yukon BA'!$A$17:$E$991,5,FALSE))</f>
        <v>0</v>
      </c>
      <c r="O26" s="152" t="str">
        <f>IF(ISNA(VLOOKUP($E26,'CC Yukon SS'!$A$17:$E$991,5,FALSE))=TRUE,"0",VLOOKUP($E26,'CC Yukon SS'!$A$17:$E$991,5,FALSE))</f>
        <v>0</v>
      </c>
      <c r="P26" s="152" t="str">
        <f>IF(ISNA(VLOOKUP($E26,'CC SunPeaks BA'!$A$17:$E$991,5,FALSE))=TRUE,"0",VLOOKUP($E26,'CC SunPeaks BA'!$A$17:$E$991,5,FALSE))</f>
        <v>0</v>
      </c>
      <c r="Q26" s="84">
        <f>IF(ISNA(VLOOKUP($E26,'TT Horseshoe1'!$A$17:$E$991,5,FALSE))=TRUE,"0",VLOOKUP($E26,'TT Horseshoe1'!$A$17:$E$991,5,FALSE))</f>
        <v>29.99999999999989</v>
      </c>
      <c r="R26" s="152" t="str">
        <f>IF(ISNA(VLOOKUP($E26,'CC SunPeaks SS'!$A$17:$E$991,5,FALSE))=TRUE,"0",VLOOKUP($E26,'CC SunPeaks SS'!$A$17:$E$991,5,FALSE))</f>
        <v>0</v>
      </c>
      <c r="S26" s="84">
        <f>IF(ISNA(VLOOKUP($E26,'TT Horseshoe2'!$A$17:$E$991,5,FALSE))=TRUE,"0",VLOOKUP($E26,'TT Horseshoe2'!$A$17:$E$991,5,FALSE))</f>
        <v>116.89655172413791</v>
      </c>
      <c r="T26" s="152">
        <f>IF(ISNA(VLOOKUP($E26,'CC Horseshoe SS'!$A$17:$E$991,5,FALSE))=TRUE,"0",VLOOKUP($E26,'CC Horseshoe SS'!$A$17:$E$991,5,FALSE))</f>
        <v>83</v>
      </c>
      <c r="U26" s="152">
        <f>IF(ISNA(VLOOKUP($E26,'CC Horseshoe BA'!$A$17:$E$991,5,FALSE))=TRUE,"0",VLOOKUP($E26,'CC Horseshoe BA'!$A$17:$E$991,5,FALSE))</f>
        <v>54</v>
      </c>
      <c r="V26" s="84" t="str">
        <f>IF(ISNA(VLOOKUP($E26,'NA Winsport SS'!$A$17:$E$991,5,FALSE))=TRUE,"0",VLOOKUP($E26,'NA Winsport SS'!$A$17:$E$991,5,FALSE))</f>
        <v>0</v>
      </c>
      <c r="W26" s="84" t="str">
        <f>IF(ISNA(VLOOKUP($E26,'NA Winsport SS'!$A$17:$E$991,5,FALSE))=TRUE,"0",VLOOKUP($E26,'NA Winsport SS'!$A$17:$E$991,5,FALSE))</f>
        <v>0</v>
      </c>
      <c r="X26" s="84">
        <f>IF(ISNA(VLOOKUP($E26,'TT BV 1'!$A$17:$E$991,5,FALSE))=TRUE,"0",VLOOKUP($E26,'TT BV 1'!$A$17:$E$991,5,FALSE))</f>
        <v>141.42857142857144</v>
      </c>
      <c r="Y26" s="84">
        <f>IF(ISNA(VLOOKUP($E26,'TT BV 2'!$A$17:$E$992,5,FALSE))=TRUE,"0",VLOOKUP($E26,'TT BV 2'!$A$17:$E$992,5,FALSE))</f>
        <v>58.888888888888651</v>
      </c>
      <c r="Z26" s="84" t="str">
        <f>IF(ISNA(VLOOKUP($E26,'NA Aspen SS'!$A$17:$E$992,5,FALSE))=TRUE,"0",VLOOKUP($E26,'NA Aspen SS'!$A$17:$E$992,5,FALSE))</f>
        <v>0</v>
      </c>
      <c r="AA26" s="84" t="str">
        <f>IF(ISNA(VLOOKUP($E26,'Step Up - Avila'!$A$17:$E$992,5,FALSE))=TRUE,"0",VLOOKUP($E26,'Step Up - Avila'!$A$17:$E$992,5,FALSE))</f>
        <v>0</v>
      </c>
      <c r="AB26" s="84" t="str">
        <f>IF(ISNA(VLOOKUP($E26,'CWG - PEI - SS'!$A$17:$E$992,5,FALSE))=TRUE,"0",VLOOKUP($E26,'CWG - PEI - SS'!$A$17:$E$992,5,FALSE))</f>
        <v>0</v>
      </c>
      <c r="AC26" s="84" t="str">
        <f>IF(ISNA(VLOOKUP($E26,'CWG - PEI - BA'!$A$17:$E$992,5,FALSE))=TRUE,"0",VLOOKUP($E26,'CWG - PEI - BA'!$A$17:$E$992,5,FALSE))</f>
        <v>0</v>
      </c>
      <c r="AD26" s="182" t="str">
        <f>IF(ISNA(VLOOKUP($E26,'Prov. Champs - CF - SS'!$A$17:$E$992,5,FALSE))=TRUE,"0",VLOOKUP($E26,'Prov. Champs - CF - SS'!$A$17:$E$992,5,FALSE))</f>
        <v>0</v>
      </c>
      <c r="AE26" s="182" t="str">
        <f>IF(ISNA(VLOOKUP($E26,'Prov. Champs - CF - BA'!$A$17:$E$992,5,FALSE))=TRUE,"0",VLOOKUP($E26,'Prov. Champs - CF - BA'!$A$17:$E$992,5,FALSE))</f>
        <v>0</v>
      </c>
      <c r="AF26" s="84" t="str">
        <f>IF(ISNA(VLOOKUP($E26,'NA Stoneham SS'!$A$17:$E$992,5,FALSE))=TRUE,"0",VLOOKUP($E26,'NA Stoneham SS'!$A$17:$E$992,5,FALSE))</f>
        <v>0</v>
      </c>
      <c r="AG26" s="84" t="str">
        <f>IF(ISNA(VLOOKUP($E26,'NA Stoneham BA'!$A$17:$E$992,5,FALSE))=TRUE,"0",VLOOKUP($E26,'NA Stoneham BA'!$A$17:$E$992,5,FALSE))</f>
        <v>0</v>
      </c>
      <c r="AH26" s="247" t="str">
        <f>IF(ISNA(VLOOKUP($E26,'JrNats HP'!$A$17:$E$992,5,FALSE))=TRUE,"0",VLOOKUP($E26,'JrNats HP'!$A$17:$E$992,5,FALSE))</f>
        <v>0</v>
      </c>
      <c r="AI26" s="152" t="str">
        <f>IF(ISNA(VLOOKUP($E26,'CC Winsport HP'!$A$17:$E$992,5,FALSE))=TRUE,"0",VLOOKUP($E26,'CC Winsport HP'!$A$17:$E$992,5,FALSE))</f>
        <v>0</v>
      </c>
      <c r="AJ26" s="247" t="str">
        <f>IF(ISNA(VLOOKUP($E26,'JrNats SS'!$A$17:$E$992,5,FALSE))=TRUE,"0",VLOOKUP($E26,'JrNats SS'!$A$17:$E$992,5,FALSE))</f>
        <v>0</v>
      </c>
      <c r="AK26" s="247" t="str">
        <f>IF(ISNA(VLOOKUP($E26,'JrNats BA'!$A$17:$E$992,5,FALSE))=TRUE,"0",VLOOKUP($E26,'JrNats BA'!$A$17:$E$992,5,FALSE))</f>
        <v>0</v>
      </c>
      <c r="AL26" s="341">
        <f>IF(ISNA(VLOOKUP($E26,'CC Yukon BA 2023'!$A$17:$E$992,5,FALSE))=TRUE,"0",VLOOKUP($E26,'CC Yukon BA 2023'!$A$17:$E$992,5,FALSE))</f>
        <v>83.207547169810852</v>
      </c>
      <c r="AM26" s="341">
        <f>IF(ISNA(VLOOKUP($E26,'CC Yukon SS 2023'!$A$17:$E$992,5,FALSE))=TRUE,"0",VLOOKUP($E26,'CC Yukon SS 2023'!$A$17:$E$992,5,FALSE))</f>
        <v>172.67857142857076</v>
      </c>
    </row>
    <row r="27" spans="1:40" ht="17" customHeight="1" x14ac:dyDescent="0.15">
      <c r="A27" s="73" t="s">
        <v>276</v>
      </c>
      <c r="B27" s="112">
        <v>2008</v>
      </c>
      <c r="C27" s="112" t="s">
        <v>102</v>
      </c>
      <c r="D27" s="112" t="s">
        <v>77</v>
      </c>
      <c r="E27" s="74" t="s">
        <v>117</v>
      </c>
      <c r="F27" s="58"/>
      <c r="G27" s="58">
        <f>H27</f>
        <v>22</v>
      </c>
      <c r="H27" s="90">
        <f>RANK(L27,$L$6:$L$47,0)</f>
        <v>22</v>
      </c>
      <c r="I27" s="84">
        <f>LARGE(($N27:$AS27),1)</f>
        <v>145.55555555555554</v>
      </c>
      <c r="J27" s="84">
        <f>LARGE(($N27:$AS27),2)</f>
        <v>143.57142857142858</v>
      </c>
      <c r="K27" s="84">
        <f>LARGE(($N27:$AS27),3)</f>
        <v>138</v>
      </c>
      <c r="L27" s="152">
        <f>SUM(I27+J27+K27)</f>
        <v>427.1269841269841</v>
      </c>
      <c r="M27" s="85"/>
      <c r="N27" s="152" t="str">
        <f>IF(ISNA(VLOOKUP($E27,'CC Yukon BA'!$A$17:$E$991,5,FALSE))=TRUE,"0",VLOOKUP($E27,'CC Yukon BA'!$A$17:$E$991,5,FALSE))</f>
        <v>0</v>
      </c>
      <c r="O27" s="152" t="str">
        <f>IF(ISNA(VLOOKUP($E27,'CC Yukon SS'!$A$17:$E$991,5,FALSE))=TRUE,"0",VLOOKUP($E27,'CC Yukon SS'!$A$17:$E$991,5,FALSE))</f>
        <v>0</v>
      </c>
      <c r="P27" s="152" t="str">
        <f>IF(ISNA(VLOOKUP($E27,'CC SunPeaks BA'!$A$17:$E$991,5,FALSE))=TRUE,"0",VLOOKUP($E27,'CC SunPeaks BA'!$A$17:$E$991,5,FALSE))</f>
        <v>0</v>
      </c>
      <c r="Q27" s="84">
        <f>IF(ISNA(VLOOKUP($E27,'TT Horseshoe1'!$A$17:$E$991,5,FALSE))=TRUE,"0",VLOOKUP($E27,'TT Horseshoe1'!$A$17:$E$991,5,FALSE))</f>
        <v>88.064516129032199</v>
      </c>
      <c r="R27" s="152" t="str">
        <f>IF(ISNA(VLOOKUP($E27,'CC SunPeaks SS'!$A$17:$E$991,5,FALSE))=TRUE,"0",VLOOKUP($E27,'CC SunPeaks SS'!$A$17:$E$991,5,FALSE))</f>
        <v>0</v>
      </c>
      <c r="S27" s="84">
        <f>IF(ISNA(VLOOKUP($E27,'TT Horseshoe2'!$A$17:$E$991,5,FALSE))=TRUE,"0",VLOOKUP($E27,'TT Horseshoe2'!$A$17:$E$991,5,FALSE))</f>
        <v>96.2068965517241</v>
      </c>
      <c r="T27" s="152" t="str">
        <f>IF(ISNA(VLOOKUP($E27,'CC Horseshoe SS'!$A$17:$E$991,5,FALSE))=TRUE,"0",VLOOKUP($E27,'CC Horseshoe SS'!$A$17:$E$991,5,FALSE))</f>
        <v>0</v>
      </c>
      <c r="U27" s="152" t="str">
        <f>IF(ISNA(VLOOKUP($E27,'CC Horseshoe BA'!$A$17:$E$991,5,FALSE))=TRUE,"0",VLOOKUP($E27,'CC Horseshoe BA'!$A$17:$E$991,5,FALSE))</f>
        <v>0</v>
      </c>
      <c r="V27" s="84" t="str">
        <f>IF(ISNA(VLOOKUP($E27,'NA Winsport SS'!$A$17:$E$991,5,FALSE))=TRUE,"0",VLOOKUP($E27,'NA Winsport SS'!$A$17:$E$991,5,FALSE))</f>
        <v>0</v>
      </c>
      <c r="W27" s="84" t="str">
        <f>IF(ISNA(VLOOKUP($E27,'NA Winsport SS'!$A$17:$E$991,5,FALSE))=TRUE,"0",VLOOKUP($E27,'NA Winsport SS'!$A$17:$E$991,5,FALSE))</f>
        <v>0</v>
      </c>
      <c r="X27" s="84">
        <f>IF(ISNA(VLOOKUP($E27,'TT BV 1'!$A$17:$E$991,5,FALSE))=TRUE,"0",VLOOKUP($E27,'TT BV 1'!$A$17:$E$991,5,FALSE))</f>
        <v>143.57142857142858</v>
      </c>
      <c r="Y27" s="84">
        <f>IF(ISNA(VLOOKUP($E27,'TT BV 2'!$A$17:$E$992,5,FALSE))=TRUE,"0",VLOOKUP($E27,'TT BV 2'!$A$17:$E$992,5,FALSE))</f>
        <v>145.55555555555554</v>
      </c>
      <c r="Z27" s="84" t="str">
        <f>IF(ISNA(VLOOKUP($E27,'NA Aspen SS'!$A$17:$E$992,5,FALSE))=TRUE,"0",VLOOKUP($E27,'NA Aspen SS'!$A$17:$E$992,5,FALSE))</f>
        <v>0</v>
      </c>
      <c r="AA27" s="84" t="str">
        <f>IF(ISNA(VLOOKUP($E27,'Step Up - Avila'!$A$17:$E$992,5,FALSE))=TRUE,"0",VLOOKUP($E27,'Step Up - Avila'!$A$17:$E$992,5,FALSE))</f>
        <v>0</v>
      </c>
      <c r="AB27" s="84" t="str">
        <f>IF(ISNA(VLOOKUP($E27,'CWG - PEI - SS'!$A$17:$E$992,5,FALSE))=TRUE,"0",VLOOKUP($E27,'CWG - PEI - SS'!$A$17:$E$992,5,FALSE))</f>
        <v>0</v>
      </c>
      <c r="AC27" s="84" t="str">
        <f>IF(ISNA(VLOOKUP($E27,'CWG - PEI - BA'!$A$17:$E$992,5,FALSE))=TRUE,"0",VLOOKUP($E27,'CWG - PEI - BA'!$A$17:$E$992,5,FALSE))</f>
        <v>0</v>
      </c>
      <c r="AD27" s="84">
        <f>IF(ISNA(VLOOKUP($E27,'Prov. Champs - CF - SS'!$A$17:$E$992,5,FALSE))=TRUE,"0",VLOOKUP($E27,'Prov. Champs - CF - SS'!$A$17:$E$992,5,FALSE))</f>
        <v>138</v>
      </c>
      <c r="AE27" s="84">
        <f>IF(ISNA(VLOOKUP($E27,'Prov. Champs - CF - BA'!$A$17:$E$992,5,FALSE))=TRUE,"0",VLOOKUP($E27,'Prov. Champs - CF - BA'!$A$17:$E$992,5,FALSE))</f>
        <v>133.33333333333329</v>
      </c>
      <c r="AF27" s="84" t="str">
        <f>IF(ISNA(VLOOKUP($E27,'NA Stoneham SS'!$A$17:$E$992,5,FALSE))=TRUE,"0",VLOOKUP($E27,'NA Stoneham SS'!$A$17:$E$992,5,FALSE))</f>
        <v>0</v>
      </c>
      <c r="AG27" s="84" t="str">
        <f>IF(ISNA(VLOOKUP($E27,'NA Stoneham BA'!$A$17:$E$992,5,FALSE))=TRUE,"0",VLOOKUP($E27,'NA Stoneham BA'!$A$17:$E$992,5,FALSE))</f>
        <v>0</v>
      </c>
      <c r="AH27" s="247" t="str">
        <f>IF(ISNA(VLOOKUP($E27,'JrNats HP'!$A$17:$E$992,5,FALSE))=TRUE,"0",VLOOKUP($E27,'JrNats HP'!$A$17:$E$992,5,FALSE))</f>
        <v>0</v>
      </c>
      <c r="AI27" s="152" t="str">
        <f>IF(ISNA(VLOOKUP($E27,'CC Winsport HP'!$A$17:$E$992,5,FALSE))=TRUE,"0",VLOOKUP($E27,'CC Winsport HP'!$A$17:$E$992,5,FALSE))</f>
        <v>0</v>
      </c>
      <c r="AJ27" s="247" t="str">
        <f>IF(ISNA(VLOOKUP($E27,'JrNats SS'!$A$17:$E$992,5,FALSE))=TRUE,"0",VLOOKUP($E27,'JrNats SS'!$A$17:$E$992,5,FALSE))</f>
        <v>0</v>
      </c>
      <c r="AK27" s="247" t="str">
        <f>IF(ISNA(VLOOKUP($E27,'JrNats BA'!$A$17:$E$992,5,FALSE))=TRUE,"0",VLOOKUP($E27,'JrNats BA'!$A$17:$E$992,5,FALSE))</f>
        <v>0</v>
      </c>
      <c r="AL27" s="341" t="str">
        <f>IF(ISNA(VLOOKUP($E27,'CC Yukon BA 2023'!$A$17:$E$992,5,FALSE))=TRUE,"0",VLOOKUP($E27,'CC Yukon BA 2023'!$A$17:$E$992,5,FALSE))</f>
        <v>0</v>
      </c>
      <c r="AM27" s="341" t="str">
        <f>IF(ISNA(VLOOKUP($E27,'CC Yukon SS 2023'!$A$17:$E$992,5,FALSE))=TRUE,"0",VLOOKUP($E27,'CC Yukon SS 2023'!$A$17:$E$992,5,FALSE))</f>
        <v>0</v>
      </c>
      <c r="AN27" s="175"/>
    </row>
    <row r="28" spans="1:40" ht="17" customHeight="1" x14ac:dyDescent="0.15">
      <c r="A28" s="73" t="s">
        <v>276</v>
      </c>
      <c r="B28" s="112">
        <v>2011</v>
      </c>
      <c r="C28" s="112" t="s">
        <v>102</v>
      </c>
      <c r="D28" s="112" t="s">
        <v>78</v>
      </c>
      <c r="E28" s="74" t="s">
        <v>60</v>
      </c>
      <c r="F28" s="58"/>
      <c r="G28" s="58">
        <f>H28</f>
        <v>23</v>
      </c>
      <c r="H28" s="90">
        <f>RANK(L28,$L$6:$L$47,0)</f>
        <v>23</v>
      </c>
      <c r="I28" s="84">
        <f>LARGE(($N28:$AS28),1)</f>
        <v>138.38709677419354</v>
      </c>
      <c r="J28" s="84">
        <f>LARGE(($N28:$AS28),2)</f>
        <v>137.58620689655172</v>
      </c>
      <c r="K28" s="84">
        <f>LARGE(($N28:$AS28),3)</f>
        <v>135</v>
      </c>
      <c r="L28" s="152">
        <f>SUM(I28+J28+K28)</f>
        <v>410.97330367074528</v>
      </c>
      <c r="M28" s="85"/>
      <c r="N28" s="152" t="str">
        <f>IF(ISNA(VLOOKUP($E28,'CC Yukon BA'!$A$17:$E$991,5,FALSE))=TRUE,"0",VLOOKUP($E28,'CC Yukon BA'!$A$17:$E$991,5,FALSE))</f>
        <v>0</v>
      </c>
      <c r="O28" s="152" t="str">
        <f>IF(ISNA(VLOOKUP($E28,'CC Yukon SS'!$A$17:$E$991,5,FALSE))=TRUE,"0",VLOOKUP($E28,'CC Yukon SS'!$A$17:$E$991,5,FALSE))</f>
        <v>0</v>
      </c>
      <c r="P28" s="152" t="str">
        <f>IF(ISNA(VLOOKUP($E28,'CC SunPeaks BA'!$A$17:$E$991,5,FALSE))=TRUE,"0",VLOOKUP($E28,'CC SunPeaks BA'!$A$17:$E$991,5,FALSE))</f>
        <v>0</v>
      </c>
      <c r="Q28" s="84">
        <f>IF(ISNA(VLOOKUP($E28,'TT Horseshoe1'!$A$17:$E$991,5,FALSE))=TRUE,"0",VLOOKUP($E28,'TT Horseshoe1'!$A$17:$E$991,5,FALSE))</f>
        <v>138.38709677419354</v>
      </c>
      <c r="R28" s="152" t="str">
        <f>IF(ISNA(VLOOKUP($E28,'CC SunPeaks SS'!$A$17:$E$991,5,FALSE))=TRUE,"0",VLOOKUP($E28,'CC SunPeaks SS'!$A$17:$E$991,5,FALSE))</f>
        <v>0</v>
      </c>
      <c r="S28" s="84">
        <f>IF(ISNA(VLOOKUP($E28,'TT Horseshoe2'!$A$17:$E$991,5,FALSE))=TRUE,"0",VLOOKUP($E28,'TT Horseshoe2'!$A$17:$E$991,5,FALSE))</f>
        <v>137.58620689655172</v>
      </c>
      <c r="T28" s="152" t="str">
        <f>IF(ISNA(VLOOKUP($E28,'CC Horseshoe SS'!$A$17:$E$991,5,FALSE))=TRUE,"0",VLOOKUP($E28,'CC Horseshoe SS'!$A$17:$E$991,5,FALSE))</f>
        <v>0</v>
      </c>
      <c r="U28" s="152" t="str">
        <f>IF(ISNA(VLOOKUP($E28,'CC Horseshoe BA'!$A$17:$E$991,5,FALSE))=TRUE,"0",VLOOKUP($E28,'CC Horseshoe BA'!$A$17:$E$991,5,FALSE))</f>
        <v>0</v>
      </c>
      <c r="V28" s="84" t="str">
        <f>IF(ISNA(VLOOKUP($E28,'NA Winsport SS'!$A$17:$E$991,5,FALSE))=TRUE,"0",VLOOKUP($E28,'NA Winsport SS'!$A$17:$E$991,5,FALSE))</f>
        <v>0</v>
      </c>
      <c r="W28" s="84" t="str">
        <f>IF(ISNA(VLOOKUP($E28,'NA Winsport SS'!$A$17:$E$991,5,FALSE))=TRUE,"0",VLOOKUP($E28,'NA Winsport SS'!$A$17:$E$991,5,FALSE))</f>
        <v>0</v>
      </c>
      <c r="X28" s="84">
        <f>IF(ISNA(VLOOKUP($E28,'TT BV 1'!$A$17:$E$991,5,FALSE))=TRUE,"0",VLOOKUP($E28,'TT BV 1'!$A$17:$E$991,5,FALSE))</f>
        <v>126.42857142857147</v>
      </c>
      <c r="Y28" s="84">
        <f>IF(ISNA(VLOOKUP($E28,'TT BV 2'!$A$17:$E$992,5,FALSE))=TRUE,"0",VLOOKUP($E28,'TT BV 2'!$A$17:$E$992,5,FALSE))</f>
        <v>129.99999999999994</v>
      </c>
      <c r="Z28" s="84" t="str">
        <f>IF(ISNA(VLOOKUP($E28,'NA Aspen SS'!$A$17:$E$992,5,FALSE))=TRUE,"0",VLOOKUP($E28,'NA Aspen SS'!$A$17:$E$992,5,FALSE))</f>
        <v>0</v>
      </c>
      <c r="AA28" s="84" t="str">
        <f>IF(ISNA(VLOOKUP($E28,'Step Up - Avila'!$A$17:$E$992,5,FALSE))=TRUE,"0",VLOOKUP($E28,'Step Up - Avila'!$A$17:$E$992,5,FALSE))</f>
        <v>0</v>
      </c>
      <c r="AB28" s="84" t="str">
        <f>IF(ISNA(VLOOKUP($E28,'CWG - PEI - SS'!$A$17:$E$992,5,FALSE))=TRUE,"0",VLOOKUP($E28,'CWG - PEI - SS'!$A$17:$E$992,5,FALSE))</f>
        <v>0</v>
      </c>
      <c r="AC28" s="84" t="str">
        <f>IF(ISNA(VLOOKUP($E28,'CWG - PEI - BA'!$A$17:$E$992,5,FALSE))=TRUE,"0",VLOOKUP($E28,'CWG - PEI - BA'!$A$17:$E$992,5,FALSE))</f>
        <v>0</v>
      </c>
      <c r="AD28" s="84">
        <f>IF(ISNA(VLOOKUP($E28,'Prov. Champs - CF - SS'!$A$17:$E$992,5,FALSE))=TRUE,"0",VLOOKUP($E28,'Prov. Champs - CF - SS'!$A$17:$E$992,5,FALSE))</f>
        <v>135</v>
      </c>
      <c r="AE28" s="84">
        <f>IF(ISNA(VLOOKUP($E28,'Prov. Champs - CF - BA'!$A$17:$E$992,5,FALSE))=TRUE,"0",VLOOKUP($E28,'Prov. Champs - CF - BA'!$A$17:$E$992,5,FALSE))</f>
        <v>113.3333333333333</v>
      </c>
      <c r="AF28" s="84" t="str">
        <f>IF(ISNA(VLOOKUP($E28,'NA Stoneham SS'!$A$17:$E$992,5,FALSE))=TRUE,"0",VLOOKUP($E28,'NA Stoneham SS'!$A$17:$E$992,5,FALSE))</f>
        <v>0</v>
      </c>
      <c r="AG28" s="84" t="str">
        <f>IF(ISNA(VLOOKUP($E28,'NA Stoneham BA'!$A$17:$E$992,5,FALSE))=TRUE,"0",VLOOKUP($E28,'NA Stoneham BA'!$A$17:$E$992,5,FALSE))</f>
        <v>0</v>
      </c>
      <c r="AH28" s="247" t="str">
        <f>IF(ISNA(VLOOKUP($E28,'JrNats HP'!$A$17:$E$992,5,FALSE))=TRUE,"0",VLOOKUP($E28,'JrNats HP'!$A$17:$E$992,5,FALSE))</f>
        <v>0</v>
      </c>
      <c r="AI28" s="152" t="str">
        <f>IF(ISNA(VLOOKUP($E28,'CC Winsport HP'!$A$17:$E$992,5,FALSE))=TRUE,"0",VLOOKUP($E28,'CC Winsport HP'!$A$17:$E$992,5,FALSE))</f>
        <v>0</v>
      </c>
      <c r="AJ28" s="247" t="str">
        <f>IF(ISNA(VLOOKUP($E28,'JrNats SS'!$A$17:$E$992,5,FALSE))=TRUE,"0",VLOOKUP($E28,'JrNats SS'!$A$17:$E$992,5,FALSE))</f>
        <v>0</v>
      </c>
      <c r="AK28" s="247" t="str">
        <f>IF(ISNA(VLOOKUP($E28,'JrNats BA'!$A$17:$E$992,5,FALSE))=TRUE,"0",VLOOKUP($E28,'JrNats BA'!$A$17:$E$992,5,FALSE))</f>
        <v>0</v>
      </c>
      <c r="AL28" s="341" t="str">
        <f>IF(ISNA(VLOOKUP($E28,'CC Yukon BA 2023'!$A$17:$E$992,5,FALSE))=TRUE,"0",VLOOKUP($E28,'CC Yukon BA 2023'!$A$17:$E$992,5,FALSE))</f>
        <v>0</v>
      </c>
      <c r="AM28" s="341" t="str">
        <f>IF(ISNA(VLOOKUP($E28,'CC Yukon SS 2023'!$A$17:$E$992,5,FALSE))=TRUE,"0",VLOOKUP($E28,'CC Yukon SS 2023'!$A$17:$E$992,5,FALSE))</f>
        <v>0</v>
      </c>
    </row>
    <row r="29" spans="1:40" ht="17" customHeight="1" x14ac:dyDescent="0.15">
      <c r="A29" s="73" t="s">
        <v>95</v>
      </c>
      <c r="B29" s="112">
        <v>2010</v>
      </c>
      <c r="C29" s="112" t="s">
        <v>102</v>
      </c>
      <c r="D29" s="112" t="s">
        <v>78</v>
      </c>
      <c r="E29" s="74" t="s">
        <v>126</v>
      </c>
      <c r="F29" s="58"/>
      <c r="G29" s="58">
        <f>H29</f>
        <v>24</v>
      </c>
      <c r="H29" s="90">
        <f>RANK(L29,$L$6:$L$47,0)</f>
        <v>24</v>
      </c>
      <c r="I29" s="84">
        <f>LARGE(($N29:$AS29),1)</f>
        <v>153.046875</v>
      </c>
      <c r="J29" s="84">
        <f>LARGE(($N29:$AS29),2)</f>
        <v>115.71428571428578</v>
      </c>
      <c r="K29" s="84">
        <f>LARGE(($N29:$AS29),3)</f>
        <v>115.16129032258061</v>
      </c>
      <c r="L29" s="152">
        <f>SUM(I29+J29+K29)</f>
        <v>383.92245103686639</v>
      </c>
      <c r="M29" s="85"/>
      <c r="N29" s="152" t="str">
        <f>IF(ISNA(VLOOKUP($E29,'CC Yukon BA'!$A$17:$E$991,5,FALSE))=TRUE,"0",VLOOKUP($E29,'CC Yukon BA'!$A$17:$E$991,5,FALSE))</f>
        <v>0</v>
      </c>
      <c r="O29" s="152" t="str">
        <f>IF(ISNA(VLOOKUP($E29,'CC Yukon SS'!$A$17:$E$991,5,FALSE))=TRUE,"0",VLOOKUP($E29,'CC Yukon SS'!$A$17:$E$991,5,FALSE))</f>
        <v>0</v>
      </c>
      <c r="P29" s="152" t="str">
        <f>IF(ISNA(VLOOKUP($E29,'CC SunPeaks BA'!$A$17:$E$991,5,FALSE))=TRUE,"0",VLOOKUP($E29,'CC SunPeaks BA'!$A$17:$E$991,5,FALSE))</f>
        <v>0</v>
      </c>
      <c r="Q29" s="84">
        <f>IF(ISNA(VLOOKUP($E29,'TT Horseshoe1'!$A$17:$E$991,5,FALSE))=TRUE,"0",VLOOKUP($E29,'TT Horseshoe1'!$A$17:$E$991,5,FALSE))</f>
        <v>115.16129032258061</v>
      </c>
      <c r="R29" s="152" t="str">
        <f>IF(ISNA(VLOOKUP($E29,'CC SunPeaks SS'!$A$17:$E$991,5,FALSE))=TRUE,"0",VLOOKUP($E29,'CC SunPeaks SS'!$A$17:$E$991,5,FALSE))</f>
        <v>0</v>
      </c>
      <c r="S29" s="84">
        <f>IF(ISNA(VLOOKUP($E29,'TT Horseshoe2'!$A$17:$E$991,5,FALSE))=TRUE,"0",VLOOKUP($E29,'TT Horseshoe2'!$A$17:$E$991,5,FALSE))</f>
        <v>108.62068965517238</v>
      </c>
      <c r="T29" s="152" t="str">
        <f>IF(ISNA(VLOOKUP($E29,'CC Horseshoe SS'!$A$17:$E$991,5,FALSE))=TRUE,"0",VLOOKUP($E29,'CC Horseshoe SS'!$A$17:$E$991,5,FALSE))</f>
        <v>0</v>
      </c>
      <c r="U29" s="152" t="str">
        <f>IF(ISNA(VLOOKUP($E29,'CC Horseshoe BA'!$A$17:$E$991,5,FALSE))=TRUE,"0",VLOOKUP($E29,'CC Horseshoe BA'!$A$17:$E$991,5,FALSE))</f>
        <v>0</v>
      </c>
      <c r="V29" s="84" t="str">
        <f>IF(ISNA(VLOOKUP($E29,'NA Winsport SS'!$A$17:$E$991,5,FALSE))=TRUE,"0",VLOOKUP($E29,'NA Winsport SS'!$A$17:$E$991,5,FALSE))</f>
        <v>0</v>
      </c>
      <c r="W29" s="84" t="str">
        <f>IF(ISNA(VLOOKUP($E29,'NA Winsport SS'!$A$17:$E$991,5,FALSE))=TRUE,"0",VLOOKUP($E29,'NA Winsport SS'!$A$17:$E$991,5,FALSE))</f>
        <v>0</v>
      </c>
      <c r="X29" s="84">
        <f>IF(ISNA(VLOOKUP($E29,'TT BV 1'!$A$17:$E$991,5,FALSE))=TRUE,"0",VLOOKUP($E29,'TT BV 1'!$A$17:$E$991,5,FALSE))</f>
        <v>115.71428571428578</v>
      </c>
      <c r="Y29" s="84">
        <f>IF(ISNA(VLOOKUP($E29,'TT BV 2'!$A$17:$E$992,5,FALSE))=TRUE,"0",VLOOKUP($E29,'TT BV 2'!$A$17:$E$992,5,FALSE))</f>
        <v>101.11111111111097</v>
      </c>
      <c r="Z29" s="84" t="str">
        <f>IF(ISNA(VLOOKUP($E29,'NA Aspen SS'!$A$17:$E$992,5,FALSE))=TRUE,"0",VLOOKUP($E29,'NA Aspen SS'!$A$17:$E$992,5,FALSE))</f>
        <v>0</v>
      </c>
      <c r="AA29" s="84" t="str">
        <f>IF(ISNA(VLOOKUP($E29,'Step Up - Avila'!$A$17:$E$992,5,FALSE))=TRUE,"0",VLOOKUP($E29,'Step Up - Avila'!$A$17:$E$992,5,FALSE))</f>
        <v>0</v>
      </c>
      <c r="AB29" s="84" t="str">
        <f>IF(ISNA(VLOOKUP($E29,'CWG - PEI - SS'!$A$17:$E$992,5,FALSE))=TRUE,"0",VLOOKUP($E29,'CWG - PEI - SS'!$A$17:$E$992,5,FALSE))</f>
        <v>0</v>
      </c>
      <c r="AC29" s="84" t="str">
        <f>IF(ISNA(VLOOKUP($E29,'CWG - PEI - BA'!$A$17:$E$992,5,FALSE))=TRUE,"0",VLOOKUP($E29,'CWG - PEI - BA'!$A$17:$E$992,5,FALSE))</f>
        <v>0</v>
      </c>
      <c r="AD29" s="84">
        <f>IF(ISNA(VLOOKUP($E29,'Prov. Champs - CF - SS'!$A$17:$E$992,5,FALSE))=TRUE,"0",VLOOKUP($E29,'Prov. Champs - CF - SS'!$A$17:$E$992,5,FALSE))</f>
        <v>99</v>
      </c>
      <c r="AE29" s="84">
        <f>IF(ISNA(VLOOKUP($E29,'Prov. Champs - CF - BA'!$A$17:$E$992,5,FALSE))=TRUE,"0",VLOOKUP($E29,'Prov. Champs - CF - BA'!$A$17:$E$992,5,FALSE))</f>
        <v>66.6666666666667</v>
      </c>
      <c r="AF29" s="84" t="str">
        <f>IF(ISNA(VLOOKUP($E29,'NA Stoneham SS'!$A$17:$E$992,5,FALSE))=TRUE,"0",VLOOKUP($E29,'NA Stoneham SS'!$A$17:$E$992,5,FALSE))</f>
        <v>0</v>
      </c>
      <c r="AG29" s="84" t="str">
        <f>IF(ISNA(VLOOKUP($E29,'NA Stoneham BA'!$A$17:$E$992,5,FALSE))=TRUE,"0",VLOOKUP($E29,'NA Stoneham BA'!$A$17:$E$992,5,FALSE))</f>
        <v>0</v>
      </c>
      <c r="AH29" s="247">
        <f>IF(ISNA(VLOOKUP($E29,'JrNats HP'!$A$17:$E$992,5,FALSE))=TRUE,"0",VLOOKUP($E29,'JrNats HP'!$A$17:$E$992,5,FALSE))</f>
        <v>153.046875</v>
      </c>
      <c r="AI29" s="152" t="str">
        <f>IF(ISNA(VLOOKUP($E29,'CC Winsport HP'!$A$17:$E$992,5,FALSE))=TRUE,"0",VLOOKUP($E29,'CC Winsport HP'!$A$17:$E$992,5,FALSE))</f>
        <v>0</v>
      </c>
      <c r="AJ29" s="247">
        <f>IF(ISNA(VLOOKUP($E29,'JrNats SS'!$A$17:$E$992,5,FALSE))=TRUE,"0",VLOOKUP($E29,'JrNats SS'!$A$17:$E$992,5,FALSE))</f>
        <v>101.6911764705889</v>
      </c>
      <c r="AK29" s="247">
        <f>IF(ISNA(VLOOKUP($E29,'JrNats BA'!$A$17:$E$992,5,FALSE))=TRUE,"0",VLOOKUP($E29,'JrNats BA'!$A$17:$E$992,5,FALSE))</f>
        <v>112.72058823529478</v>
      </c>
      <c r="AL29" s="341" t="str">
        <f>IF(ISNA(VLOOKUP($E29,'CC Yukon BA 2023'!$A$17:$E$992,5,FALSE))=TRUE,"0",VLOOKUP($E29,'CC Yukon BA 2023'!$A$17:$E$992,5,FALSE))</f>
        <v>0</v>
      </c>
      <c r="AM29" s="341" t="str">
        <f>IF(ISNA(VLOOKUP($E29,'CC Yukon SS 2023'!$A$17:$E$992,5,FALSE))=TRUE,"0",VLOOKUP($E29,'CC Yukon SS 2023'!$A$17:$E$992,5,FALSE))</f>
        <v>0</v>
      </c>
    </row>
    <row r="30" spans="1:40" ht="17" customHeight="1" x14ac:dyDescent="0.15">
      <c r="A30" s="73" t="s">
        <v>276</v>
      </c>
      <c r="B30" s="112">
        <v>2012</v>
      </c>
      <c r="C30" s="112" t="s">
        <v>102</v>
      </c>
      <c r="D30" s="328" t="s">
        <v>79</v>
      </c>
      <c r="E30" s="74" t="s">
        <v>64</v>
      </c>
      <c r="F30" s="58"/>
      <c r="G30" s="58">
        <f>H30</f>
        <v>25</v>
      </c>
      <c r="H30" s="90">
        <f>RANK(L30,$L$6:$L$47,0)</f>
        <v>25</v>
      </c>
      <c r="I30" s="84">
        <f>LARGE(($N30:$AS30),1)</f>
        <v>125.55555555555549</v>
      </c>
      <c r="J30" s="84">
        <f>LARGE(($N30:$AS30),2)</f>
        <v>123.33333333333329</v>
      </c>
      <c r="K30" s="84">
        <f>LARGE(($N30:$AS30),3)</f>
        <v>122.1428571428572</v>
      </c>
      <c r="L30" s="152">
        <f>SUM(I30+J30+K30)</f>
        <v>371.03174603174597</v>
      </c>
      <c r="M30" s="85"/>
      <c r="N30" s="152" t="str">
        <f>IF(ISNA(VLOOKUP($E30,'CC Yukon BA'!$A$17:$E$991,5,FALSE))=TRUE,"0",VLOOKUP($E30,'CC Yukon BA'!$A$17:$E$991,5,FALSE))</f>
        <v>0</v>
      </c>
      <c r="O30" s="152" t="str">
        <f>IF(ISNA(VLOOKUP($E30,'CC Yukon SS'!$A$17:$E$991,5,FALSE))=TRUE,"0",VLOOKUP($E30,'CC Yukon SS'!$A$17:$E$991,5,FALSE))</f>
        <v>0</v>
      </c>
      <c r="P30" s="152" t="str">
        <f>IF(ISNA(VLOOKUP($E30,'CC SunPeaks BA'!$A$17:$E$991,5,FALSE))=TRUE,"0",VLOOKUP($E30,'CC SunPeaks BA'!$A$17:$E$991,5,FALSE))</f>
        <v>0</v>
      </c>
      <c r="Q30" s="84">
        <f>IF(ISNA(VLOOKUP($E30,'TT Horseshoe1'!$A$17:$E$991,5,FALSE))=TRUE,"0",VLOOKUP($E30,'TT Horseshoe1'!$A$17:$E$991,5,FALSE))</f>
        <v>72.580645161290249</v>
      </c>
      <c r="R30" s="152" t="str">
        <f>IF(ISNA(VLOOKUP($E30,'CC SunPeaks SS'!$A$17:$E$991,5,FALSE))=TRUE,"0",VLOOKUP($E30,'CC SunPeaks SS'!$A$17:$E$991,5,FALSE))</f>
        <v>0</v>
      </c>
      <c r="S30" s="84">
        <f>IF(ISNA(VLOOKUP($E30,'TT Horseshoe2'!$A$17:$E$991,5,FALSE))=TRUE,"0",VLOOKUP($E30,'TT Horseshoe2'!$A$17:$E$991,5,FALSE))</f>
        <v>67.241379310344769</v>
      </c>
      <c r="T30" s="152" t="str">
        <f>IF(ISNA(VLOOKUP($E30,'CC Horseshoe SS'!$A$17:$E$991,5,FALSE))=TRUE,"0",VLOOKUP($E30,'CC Horseshoe SS'!$A$17:$E$991,5,FALSE))</f>
        <v>0</v>
      </c>
      <c r="U30" s="152" t="str">
        <f>IF(ISNA(VLOOKUP($E30,'CC Horseshoe BA'!$A$17:$E$991,5,FALSE))=TRUE,"0",VLOOKUP($E30,'CC Horseshoe BA'!$A$17:$E$991,5,FALSE))</f>
        <v>0</v>
      </c>
      <c r="V30" s="84" t="str">
        <f>IF(ISNA(VLOOKUP($E30,'NA Winsport SS'!$A$17:$E$991,5,FALSE))=TRUE,"0",VLOOKUP($E30,'NA Winsport SS'!$A$17:$E$991,5,FALSE))</f>
        <v>0</v>
      </c>
      <c r="W30" s="84" t="str">
        <f>IF(ISNA(VLOOKUP($E30,'NA Winsport SS'!$A$17:$E$991,5,FALSE))=TRUE,"0",VLOOKUP($E30,'NA Winsport SS'!$A$17:$E$991,5,FALSE))</f>
        <v>0</v>
      </c>
      <c r="X30" s="84">
        <f>IF(ISNA(VLOOKUP($E30,'TT BV 1'!$A$17:$E$991,5,FALSE))=TRUE,"0",VLOOKUP($E30,'TT BV 1'!$A$17:$E$991,5,FALSE))</f>
        <v>122.1428571428572</v>
      </c>
      <c r="Y30" s="84">
        <f>IF(ISNA(VLOOKUP($E30,'TT BV 2'!$A$17:$E$992,5,FALSE))=TRUE,"0",VLOOKUP($E30,'TT BV 2'!$A$17:$E$992,5,FALSE))</f>
        <v>125.55555555555549</v>
      </c>
      <c r="Z30" s="84" t="str">
        <f>IF(ISNA(VLOOKUP($E30,'NA Aspen SS'!$A$17:$E$992,5,FALSE))=TRUE,"0",VLOOKUP($E30,'NA Aspen SS'!$A$17:$E$992,5,FALSE))</f>
        <v>0</v>
      </c>
      <c r="AA30" s="84" t="str">
        <f>IF(ISNA(VLOOKUP($E30,'Step Up - Avila'!$A$17:$E$992,5,FALSE))=TRUE,"0",VLOOKUP($E30,'Step Up - Avila'!$A$17:$E$992,5,FALSE))</f>
        <v>0</v>
      </c>
      <c r="AB30" s="84" t="str">
        <f>IF(ISNA(VLOOKUP($E30,'CWG - PEI - SS'!$A$17:$E$992,5,FALSE))=TRUE,"0",VLOOKUP($E30,'CWG - PEI - SS'!$A$17:$E$992,5,FALSE))</f>
        <v>0</v>
      </c>
      <c r="AC30" s="84" t="str">
        <f>IF(ISNA(VLOOKUP($E30,'CWG - PEI - BA'!$A$17:$E$992,5,FALSE))=TRUE,"0",VLOOKUP($E30,'CWG - PEI - BA'!$A$17:$E$992,5,FALSE))</f>
        <v>0</v>
      </c>
      <c r="AD30" s="84">
        <f>IF(ISNA(VLOOKUP($E30,'Prov. Champs - CF - SS'!$A$17:$E$992,5,FALSE))=TRUE,"0",VLOOKUP($E30,'Prov. Champs - CF - SS'!$A$17:$E$992,5,FALSE))</f>
        <v>102</v>
      </c>
      <c r="AE30" s="84">
        <f>IF(ISNA(VLOOKUP($E30,'Prov. Champs - CF - BA'!$A$17:$E$992,5,FALSE))=TRUE,"0",VLOOKUP($E30,'Prov. Champs - CF - BA'!$A$17:$E$992,5,FALSE))</f>
        <v>123.33333333333329</v>
      </c>
      <c r="AF30" s="84" t="str">
        <f>IF(ISNA(VLOOKUP($E30,'NA Stoneham SS'!$A$17:$E$992,5,FALSE))=TRUE,"0",VLOOKUP($E30,'NA Stoneham SS'!$A$17:$E$992,5,FALSE))</f>
        <v>0</v>
      </c>
      <c r="AG30" s="84" t="str">
        <f>IF(ISNA(VLOOKUP($E30,'NA Stoneham BA'!$A$17:$E$992,5,FALSE))=TRUE,"0",VLOOKUP($E30,'NA Stoneham BA'!$A$17:$E$992,5,FALSE))</f>
        <v>0</v>
      </c>
      <c r="AH30" s="247" t="str">
        <f>IF(ISNA(VLOOKUP($E30,'JrNats HP'!$A$17:$E$992,5,FALSE))=TRUE,"0",VLOOKUP($E30,'JrNats HP'!$A$17:$E$992,5,FALSE))</f>
        <v>0</v>
      </c>
      <c r="AI30" s="152" t="str">
        <f>IF(ISNA(VLOOKUP($E30,'CC Winsport HP'!$A$17:$E$992,5,FALSE))=TRUE,"0",VLOOKUP($E30,'CC Winsport HP'!$A$17:$E$992,5,FALSE))</f>
        <v>0</v>
      </c>
      <c r="AJ30" s="247" t="str">
        <f>IF(ISNA(VLOOKUP($E30,'JrNats SS'!$A$17:$E$992,5,FALSE))=TRUE,"0",VLOOKUP($E30,'JrNats SS'!$A$17:$E$992,5,FALSE))</f>
        <v>0</v>
      </c>
      <c r="AK30" s="247" t="str">
        <f>IF(ISNA(VLOOKUP($E30,'JrNats BA'!$A$17:$E$992,5,FALSE))=TRUE,"0",VLOOKUP($E30,'JrNats BA'!$A$17:$E$992,5,FALSE))</f>
        <v>0</v>
      </c>
      <c r="AL30" s="341" t="str">
        <f>IF(ISNA(VLOOKUP($E30,'CC Yukon BA 2023'!$A$17:$E$992,5,FALSE))=TRUE,"0",VLOOKUP($E30,'CC Yukon BA 2023'!$A$17:$E$992,5,FALSE))</f>
        <v>0</v>
      </c>
      <c r="AM30" s="341" t="str">
        <f>IF(ISNA(VLOOKUP($E30,'CC Yukon SS 2023'!$A$17:$E$992,5,FALSE))=TRUE,"0",VLOOKUP($E30,'CC Yukon SS 2023'!$A$17:$E$992,5,FALSE))</f>
        <v>0</v>
      </c>
    </row>
    <row r="31" spans="1:40" ht="17" customHeight="1" x14ac:dyDescent="0.15">
      <c r="A31" s="73" t="s">
        <v>70</v>
      </c>
      <c r="B31" s="112">
        <v>2005</v>
      </c>
      <c r="C31" s="112" t="s">
        <v>275</v>
      </c>
      <c r="D31" s="112" t="s">
        <v>183</v>
      </c>
      <c r="E31" s="74" t="s">
        <v>67</v>
      </c>
      <c r="F31" s="58"/>
      <c r="G31" s="58">
        <f>H31</f>
        <v>26</v>
      </c>
      <c r="H31" s="90">
        <f>RANK(L31,$L$6:$L$47,0)</f>
        <v>26</v>
      </c>
      <c r="I31" s="84">
        <f>LARGE(($N31:$AS31),1)</f>
        <v>120.00000000000006</v>
      </c>
      <c r="J31" s="84">
        <f>LARGE(($N31:$AS31),2)</f>
        <v>118.8888888888888</v>
      </c>
      <c r="K31" s="84">
        <f>LARGE(($N31:$AS31),3)</f>
        <v>96</v>
      </c>
      <c r="L31" s="152">
        <f>SUM(I31+J31+K31)</f>
        <v>334.88888888888886</v>
      </c>
      <c r="M31" s="85"/>
      <c r="N31" s="152" t="str">
        <f>IF(ISNA(VLOOKUP($E31,'CC Yukon BA'!$A$17:$E$991,5,FALSE))=TRUE,"0",VLOOKUP($E31,'CC Yukon BA'!$A$17:$E$991,5,FALSE))</f>
        <v>0</v>
      </c>
      <c r="O31" s="152" t="str">
        <f>IF(ISNA(VLOOKUP($E31,'CC Yukon SS'!$A$17:$E$991,5,FALSE))=TRUE,"0",VLOOKUP($E31,'CC Yukon SS'!$A$17:$E$991,5,FALSE))</f>
        <v>0</v>
      </c>
      <c r="P31" s="152" t="str">
        <f>IF(ISNA(VLOOKUP($E31,'CC SunPeaks BA'!$A$17:$E$991,5,FALSE))=TRUE,"0",VLOOKUP($E31,'CC SunPeaks BA'!$A$17:$E$991,5,FALSE))</f>
        <v>0</v>
      </c>
      <c r="Q31" s="84">
        <f>IF(ISNA(VLOOKUP($E31,'TT Horseshoe1'!$A$17:$E$991,5,FALSE))=TRUE,"0",VLOOKUP($E31,'TT Horseshoe1'!$A$17:$E$991,5,FALSE))</f>
        <v>45.483870967741836</v>
      </c>
      <c r="R31" s="152" t="str">
        <f>IF(ISNA(VLOOKUP($E31,'CC SunPeaks SS'!$A$17:$E$991,5,FALSE))=TRUE,"0",VLOOKUP($E31,'CC SunPeaks SS'!$A$17:$E$991,5,FALSE))</f>
        <v>0</v>
      </c>
      <c r="S31" s="84">
        <f>IF(ISNA(VLOOKUP($E31,'TT Horseshoe2'!$A$17:$E$991,5,FALSE))=TRUE,"0",VLOOKUP($E31,'TT Horseshoe2'!$A$17:$E$991,5,FALSE))</f>
        <v>38.275862068965438</v>
      </c>
      <c r="T31" s="152" t="str">
        <f>IF(ISNA(VLOOKUP($E31,'CC Horseshoe SS'!$A$17:$E$991,5,FALSE))=TRUE,"0",VLOOKUP($E31,'CC Horseshoe SS'!$A$17:$E$991,5,FALSE))</f>
        <v>0</v>
      </c>
      <c r="U31" s="152" t="str">
        <f>IF(ISNA(VLOOKUP($E31,'CC Horseshoe BA'!$A$17:$E$991,5,FALSE))=TRUE,"0",VLOOKUP($E31,'CC Horseshoe BA'!$A$17:$E$991,5,FALSE))</f>
        <v>0</v>
      </c>
      <c r="V31" s="84" t="str">
        <f>IF(ISNA(VLOOKUP($E31,'NA Winsport SS'!$A$17:$E$991,5,FALSE))=TRUE,"0",VLOOKUP($E31,'NA Winsport SS'!$A$17:$E$991,5,FALSE))</f>
        <v>0</v>
      </c>
      <c r="W31" s="84" t="str">
        <f>IF(ISNA(VLOOKUP($E31,'NA Winsport SS'!$A$17:$E$991,5,FALSE))=TRUE,"0",VLOOKUP($E31,'NA Winsport SS'!$A$17:$E$991,5,FALSE))</f>
        <v>0</v>
      </c>
      <c r="X31" s="84">
        <f>IF(ISNA(VLOOKUP($E31,'TT BV 1'!$A$17:$E$991,5,FALSE))=TRUE,"0",VLOOKUP($E31,'TT BV 1'!$A$17:$E$991,5,FALSE))</f>
        <v>120.00000000000006</v>
      </c>
      <c r="Y31" s="84">
        <f>IF(ISNA(VLOOKUP($E31,'TT BV 2'!$A$17:$E$992,5,FALSE))=TRUE,"0",VLOOKUP($E31,'TT BV 2'!$A$17:$E$992,5,FALSE))</f>
        <v>118.8888888888888</v>
      </c>
      <c r="Z31" s="84" t="str">
        <f>IF(ISNA(VLOOKUP($E31,'NA Aspen SS'!$A$17:$E$992,5,FALSE))=TRUE,"0",VLOOKUP($E31,'NA Aspen SS'!$A$17:$E$992,5,FALSE))</f>
        <v>0</v>
      </c>
      <c r="AA31" s="84" t="str">
        <f>IF(ISNA(VLOOKUP($E31,'Step Up - Avila'!$A$17:$E$992,5,FALSE))=TRUE,"0",VLOOKUP($E31,'Step Up - Avila'!$A$17:$E$992,5,FALSE))</f>
        <v>0</v>
      </c>
      <c r="AB31" s="84" t="str">
        <f>IF(ISNA(VLOOKUP($E31,'CWG - PEI - SS'!$A$17:$E$992,5,FALSE))=TRUE,"0",VLOOKUP($E31,'CWG - PEI - SS'!$A$17:$E$992,5,FALSE))</f>
        <v>0</v>
      </c>
      <c r="AC31" s="84" t="str">
        <f>IF(ISNA(VLOOKUP($E31,'CWG - PEI - BA'!$A$17:$E$992,5,FALSE))=TRUE,"0",VLOOKUP($E31,'CWG - PEI - BA'!$A$17:$E$992,5,FALSE))</f>
        <v>0</v>
      </c>
      <c r="AD31" s="84">
        <f>IF(ISNA(VLOOKUP($E31,'Prov. Champs - CF - SS'!$A$17:$E$992,5,FALSE))=TRUE,"0",VLOOKUP($E31,'Prov. Champs - CF - SS'!$A$17:$E$992,5,FALSE))</f>
        <v>96</v>
      </c>
      <c r="AE31" s="84">
        <f>IF(ISNA(VLOOKUP($E31,'Prov. Champs - CF - BA'!$A$17:$E$992,5,FALSE))=TRUE,"0",VLOOKUP($E31,'Prov. Champs - CF - BA'!$A$17:$E$992,5,FALSE))</f>
        <v>56.666666666666693</v>
      </c>
      <c r="AF31" s="84" t="str">
        <f>IF(ISNA(VLOOKUP($E31,'NA Stoneham SS'!$A$17:$E$992,5,FALSE))=TRUE,"0",VLOOKUP($E31,'NA Stoneham SS'!$A$17:$E$992,5,FALSE))</f>
        <v>0</v>
      </c>
      <c r="AG31" s="84" t="str">
        <f>IF(ISNA(VLOOKUP($E31,'NA Stoneham BA'!$A$17:$E$992,5,FALSE))=TRUE,"0",VLOOKUP($E31,'NA Stoneham BA'!$A$17:$E$992,5,FALSE))</f>
        <v>0</v>
      </c>
      <c r="AH31" s="247" t="str">
        <f>IF(ISNA(VLOOKUP($E31,'JrNats HP'!$A$17:$E$992,5,FALSE))=TRUE,"0",VLOOKUP($E31,'JrNats HP'!$A$17:$E$992,5,FALSE))</f>
        <v>0</v>
      </c>
      <c r="AI31" s="152" t="str">
        <f>IF(ISNA(VLOOKUP($E31,'CC Winsport HP'!$A$17:$E$992,5,FALSE))=TRUE,"0",VLOOKUP($E31,'CC Winsport HP'!$A$17:$E$992,5,FALSE))</f>
        <v>0</v>
      </c>
      <c r="AJ31" s="247" t="str">
        <f>IF(ISNA(VLOOKUP($E31,'JrNats SS'!$A$17:$E$992,5,FALSE))=TRUE,"0",VLOOKUP($E31,'JrNats SS'!$A$17:$E$992,5,FALSE))</f>
        <v>0</v>
      </c>
      <c r="AK31" s="247" t="str">
        <f>IF(ISNA(VLOOKUP($E31,'JrNats BA'!$A$17:$E$992,5,FALSE))=TRUE,"0",VLOOKUP($E31,'JrNats BA'!$A$17:$E$992,5,FALSE))</f>
        <v>0</v>
      </c>
      <c r="AL31" s="341" t="str">
        <f>IF(ISNA(VLOOKUP($E31,'CC Yukon BA 2023'!$A$17:$E$992,5,FALSE))=TRUE,"0",VLOOKUP($E31,'CC Yukon BA 2023'!$A$17:$E$992,5,FALSE))</f>
        <v>0</v>
      </c>
      <c r="AM31" s="341" t="str">
        <f>IF(ISNA(VLOOKUP($E31,'CC Yukon SS 2023'!$A$17:$E$992,5,FALSE))=TRUE,"0",VLOOKUP($E31,'CC Yukon SS 2023'!$A$17:$E$992,5,FALSE))</f>
        <v>0</v>
      </c>
    </row>
    <row r="32" spans="1:40" s="175" customFormat="1" ht="17" customHeight="1" x14ac:dyDescent="0.15">
      <c r="A32" s="73" t="s">
        <v>70</v>
      </c>
      <c r="B32" s="112">
        <v>2013</v>
      </c>
      <c r="C32" s="112" t="s">
        <v>102</v>
      </c>
      <c r="D32" s="328" t="s">
        <v>79</v>
      </c>
      <c r="E32" s="74" t="s">
        <v>65</v>
      </c>
      <c r="F32" s="58"/>
      <c r="G32" s="58">
        <f>H32</f>
        <v>27</v>
      </c>
      <c r="H32" s="90">
        <f>RANK(L32,$L$6:$L$47,0)</f>
        <v>27</v>
      </c>
      <c r="I32" s="84">
        <f>LARGE(($N32:$AS32),1)</f>
        <v>117.85714285714292</v>
      </c>
      <c r="J32" s="84">
        <f>LARGE(($N32:$AS32),2)</f>
        <v>111</v>
      </c>
      <c r="K32" s="84">
        <f>LARGE(($N32:$AS32),3)</f>
        <v>99.999999999999986</v>
      </c>
      <c r="L32" s="152">
        <f>SUM(I32+J32+K32)</f>
        <v>328.85714285714289</v>
      </c>
      <c r="M32" s="85"/>
      <c r="N32" s="152" t="str">
        <f>IF(ISNA(VLOOKUP($E32,'CC Yukon BA'!$A$17:$E$991,5,FALSE))=TRUE,"0",VLOOKUP($E32,'CC Yukon BA'!$A$17:$E$991,5,FALSE))</f>
        <v>0</v>
      </c>
      <c r="O32" s="152" t="str">
        <f>IF(ISNA(VLOOKUP($E32,'CC Yukon SS'!$A$17:$E$991,5,FALSE))=TRUE,"0",VLOOKUP($E32,'CC Yukon SS'!$A$17:$E$991,5,FALSE))</f>
        <v>0</v>
      </c>
      <c r="P32" s="152" t="str">
        <f>IF(ISNA(VLOOKUP($E32,'CC SunPeaks BA'!$A$17:$E$991,5,FALSE))=TRUE,"0",VLOOKUP($E32,'CC SunPeaks BA'!$A$17:$E$991,5,FALSE))</f>
        <v>0</v>
      </c>
      <c r="Q32" s="84">
        <f>IF(ISNA(VLOOKUP($E32,'TT Horseshoe1'!$A$17:$E$991,5,FALSE))=TRUE,"0",VLOOKUP($E32,'TT Horseshoe1'!$A$17:$E$991,5,FALSE))</f>
        <v>80</v>
      </c>
      <c r="R32" s="152" t="str">
        <f>IF(ISNA(VLOOKUP($E32,'CC SunPeaks SS'!$A$17:$E$991,5,FALSE))=TRUE,"0",VLOOKUP($E32,'CC SunPeaks SS'!$A$17:$E$991,5,FALSE))</f>
        <v>0</v>
      </c>
      <c r="S32" s="84">
        <f>IF(ISNA(VLOOKUP($E32,'TT Horseshoe2'!$A$17:$E$991,5,FALSE))=TRUE,"0",VLOOKUP($E32,'TT Horseshoe2'!$A$17:$E$991,5,FALSE))</f>
        <v>83.793103448275815</v>
      </c>
      <c r="T32" s="152" t="str">
        <f>IF(ISNA(VLOOKUP($E32,'CC Horseshoe SS'!$A$17:$E$991,5,FALSE))=TRUE,"0",VLOOKUP($E32,'CC Horseshoe SS'!$A$17:$E$991,5,FALSE))</f>
        <v>0</v>
      </c>
      <c r="U32" s="152" t="str">
        <f>IF(ISNA(VLOOKUP($E32,'CC Horseshoe BA'!$A$17:$E$991,5,FALSE))=TRUE,"0",VLOOKUP($E32,'CC Horseshoe BA'!$A$17:$E$991,5,FALSE))</f>
        <v>0</v>
      </c>
      <c r="V32" s="84" t="str">
        <f>IF(ISNA(VLOOKUP($E32,'NA Winsport SS'!$A$17:$E$991,5,FALSE))=TRUE,"0",VLOOKUP($E32,'NA Winsport SS'!$A$17:$E$991,5,FALSE))</f>
        <v>0</v>
      </c>
      <c r="W32" s="84" t="str">
        <f>IF(ISNA(VLOOKUP($E32,'NA Winsport SS'!$A$17:$E$991,5,FALSE))=TRUE,"0",VLOOKUP($E32,'NA Winsport SS'!$A$17:$E$991,5,FALSE))</f>
        <v>0</v>
      </c>
      <c r="X32" s="84">
        <f>IF(ISNA(VLOOKUP($E32,'TT BV 1'!$A$17:$E$991,5,FALSE))=TRUE,"0",VLOOKUP($E32,'TT BV 1'!$A$17:$E$991,5,FALSE))</f>
        <v>117.85714285714292</v>
      </c>
      <c r="Y32" s="84">
        <f>IF(ISNA(VLOOKUP($E32,'TT BV 2'!$A$17:$E$992,5,FALSE))=TRUE,"0",VLOOKUP($E32,'TT BV 2'!$A$17:$E$992,5,FALSE))</f>
        <v>94.444444444444287</v>
      </c>
      <c r="Z32" s="84" t="str">
        <f>IF(ISNA(VLOOKUP($E32,'NA Aspen SS'!$A$17:$E$992,5,FALSE))=TRUE,"0",VLOOKUP($E32,'NA Aspen SS'!$A$17:$E$992,5,FALSE))</f>
        <v>0</v>
      </c>
      <c r="AA32" s="84" t="str">
        <f>IF(ISNA(VLOOKUP($E32,'Step Up - Avila'!$A$17:$E$992,5,FALSE))=TRUE,"0",VLOOKUP($E32,'Step Up - Avila'!$A$17:$E$992,5,FALSE))</f>
        <v>0</v>
      </c>
      <c r="AB32" s="84" t="str">
        <f>IF(ISNA(VLOOKUP($E32,'CWG - PEI - SS'!$A$17:$E$992,5,FALSE))=TRUE,"0",VLOOKUP($E32,'CWG - PEI - SS'!$A$17:$E$992,5,FALSE))</f>
        <v>0</v>
      </c>
      <c r="AC32" s="84" t="str">
        <f>IF(ISNA(VLOOKUP($E32,'CWG - PEI - BA'!$A$17:$E$992,5,FALSE))=TRUE,"0",VLOOKUP($E32,'CWG - PEI - BA'!$A$17:$E$992,5,FALSE))</f>
        <v>0</v>
      </c>
      <c r="AD32" s="84">
        <f>IF(ISNA(VLOOKUP($E32,'Prov. Champs - CF - SS'!$A$17:$E$992,5,FALSE))=TRUE,"0",VLOOKUP($E32,'Prov. Champs - CF - SS'!$A$17:$E$992,5,FALSE))</f>
        <v>111</v>
      </c>
      <c r="AE32" s="84">
        <f>IF(ISNA(VLOOKUP($E32,'Prov. Champs - CF - BA'!$A$17:$E$992,5,FALSE))=TRUE,"0",VLOOKUP($E32,'Prov. Champs - CF - BA'!$A$17:$E$992,5,FALSE))</f>
        <v>99.999999999999986</v>
      </c>
      <c r="AF32" s="84" t="str">
        <f>IF(ISNA(VLOOKUP($E32,'NA Stoneham SS'!$A$17:$E$992,5,FALSE))=TRUE,"0",VLOOKUP($E32,'NA Stoneham SS'!$A$17:$E$992,5,FALSE))</f>
        <v>0</v>
      </c>
      <c r="AG32" s="84" t="str">
        <f>IF(ISNA(VLOOKUP($E32,'NA Stoneham BA'!$A$17:$E$992,5,FALSE))=TRUE,"0",VLOOKUP($E32,'NA Stoneham BA'!$A$17:$E$992,5,FALSE))</f>
        <v>0</v>
      </c>
      <c r="AH32" s="247" t="str">
        <f>IF(ISNA(VLOOKUP($E32,'JrNats HP'!$A$17:$E$992,5,FALSE))=TRUE,"0",VLOOKUP($E32,'JrNats HP'!$A$17:$E$992,5,FALSE))</f>
        <v>0</v>
      </c>
      <c r="AI32" s="152" t="str">
        <f>IF(ISNA(VLOOKUP($E32,'CC Winsport HP'!$A$17:$E$992,5,FALSE))=TRUE,"0",VLOOKUP($E32,'CC Winsport HP'!$A$17:$E$992,5,FALSE))</f>
        <v>0</v>
      </c>
      <c r="AJ32" s="247" t="str">
        <f>IF(ISNA(VLOOKUP($E32,'JrNats SS'!$A$17:$E$992,5,FALSE))=TRUE,"0",VLOOKUP($E32,'JrNats SS'!$A$17:$E$992,5,FALSE))</f>
        <v>0</v>
      </c>
      <c r="AK32" s="247" t="str">
        <f>IF(ISNA(VLOOKUP($E32,'JrNats BA'!$A$17:$E$992,5,FALSE))=TRUE,"0",VLOOKUP($E32,'JrNats BA'!$A$17:$E$992,5,FALSE))</f>
        <v>0</v>
      </c>
      <c r="AL32" s="341" t="str">
        <f>IF(ISNA(VLOOKUP($E32,'CC Yukon BA 2023'!$A$17:$E$992,5,FALSE))=TRUE,"0",VLOOKUP($E32,'CC Yukon BA 2023'!$A$17:$E$992,5,FALSE))</f>
        <v>0</v>
      </c>
      <c r="AM32" s="341" t="str">
        <f>IF(ISNA(VLOOKUP($E32,'CC Yukon SS 2023'!$A$17:$E$992,5,FALSE))=TRUE,"0",VLOOKUP($E32,'CC Yukon SS 2023'!$A$17:$E$992,5,FALSE))</f>
        <v>0</v>
      </c>
    </row>
    <row r="33" spans="1:40" s="175" customFormat="1" ht="17" customHeight="1" x14ac:dyDescent="0.15">
      <c r="A33" s="73" t="s">
        <v>70</v>
      </c>
      <c r="B33" s="112">
        <v>2008</v>
      </c>
      <c r="C33" s="112" t="s">
        <v>102</v>
      </c>
      <c r="D33" s="112" t="s">
        <v>77</v>
      </c>
      <c r="E33" s="74" t="s">
        <v>161</v>
      </c>
      <c r="F33" s="58"/>
      <c r="G33" s="58">
        <f>H33</f>
        <v>28</v>
      </c>
      <c r="H33" s="90">
        <f>RANK(L33,$L$6:$L$47,0)</f>
        <v>28</v>
      </c>
      <c r="I33" s="84">
        <f>LARGE(($N33:$AS33),1)</f>
        <v>123.33333333333326</v>
      </c>
      <c r="J33" s="84">
        <f>LARGE(($N33:$AS33),2)</f>
        <v>113.57142857142864</v>
      </c>
      <c r="K33" s="84">
        <f>LARGE(($N33:$AS33),3)</f>
        <v>87</v>
      </c>
      <c r="L33" s="152">
        <f>SUM(I33+J33+K33)</f>
        <v>323.90476190476193</v>
      </c>
      <c r="M33" s="85"/>
      <c r="N33" s="152" t="str">
        <f>IF(ISNA(VLOOKUP($E33,'CC Yukon BA'!$A$17:$E$991,5,FALSE))=TRUE,"0",VLOOKUP($E33,'CC Yukon BA'!$A$17:$E$991,5,FALSE))</f>
        <v>0</v>
      </c>
      <c r="O33" s="152" t="str">
        <f>IF(ISNA(VLOOKUP($E33,'CC Yukon SS'!$A$17:$E$991,5,FALSE))=TRUE,"0",VLOOKUP($E33,'CC Yukon SS'!$A$17:$E$991,5,FALSE))</f>
        <v>0</v>
      </c>
      <c r="P33" s="152" t="str">
        <f>IF(ISNA(VLOOKUP($E33,'CC SunPeaks BA'!$A$17:$E$991,5,FALSE))=TRUE,"0",VLOOKUP($E33,'CC SunPeaks BA'!$A$17:$E$991,5,FALSE))</f>
        <v>0</v>
      </c>
      <c r="Q33" s="84" t="str">
        <f>IF(ISNA(VLOOKUP($E33,'TT Horseshoe1'!$A$17:$E$991,5,FALSE))=TRUE,"0",VLOOKUP($E33,'TT Horseshoe1'!$A$17:$E$991,5,FALSE))</f>
        <v>0</v>
      </c>
      <c r="R33" s="152" t="str">
        <f>IF(ISNA(VLOOKUP($E33,'CC SunPeaks SS'!$A$17:$E$991,5,FALSE))=TRUE,"0",VLOOKUP($E33,'CC SunPeaks SS'!$A$17:$E$991,5,FALSE))</f>
        <v>0</v>
      </c>
      <c r="S33" s="84" t="str">
        <f>IF(ISNA(VLOOKUP($E33,'TT Horseshoe2'!$A$17:$E$991,5,FALSE))=TRUE,"0",VLOOKUP($E33,'TT Horseshoe2'!$A$17:$E$991,5,FALSE))</f>
        <v>0</v>
      </c>
      <c r="T33" s="152" t="str">
        <f>IF(ISNA(VLOOKUP($E33,'CC Horseshoe SS'!$A$17:$E$991,5,FALSE))=TRUE,"0",VLOOKUP($E33,'CC Horseshoe SS'!$A$17:$E$991,5,FALSE))</f>
        <v>0</v>
      </c>
      <c r="U33" s="152" t="str">
        <f>IF(ISNA(VLOOKUP($E33,'CC Horseshoe BA'!$A$17:$E$991,5,FALSE))=TRUE,"0",VLOOKUP($E33,'CC Horseshoe BA'!$A$17:$E$991,5,FALSE))</f>
        <v>0</v>
      </c>
      <c r="V33" s="84" t="str">
        <f>IF(ISNA(VLOOKUP($E33,'NA Winsport SS'!$A$17:$E$991,5,FALSE))=TRUE,"0",VLOOKUP($E33,'NA Winsport SS'!$A$17:$E$991,5,FALSE))</f>
        <v>0</v>
      </c>
      <c r="W33" s="84" t="str">
        <f>IF(ISNA(VLOOKUP($E33,'NA Winsport SS'!$A$17:$E$991,5,FALSE))=TRUE,"0",VLOOKUP($E33,'NA Winsport SS'!$A$17:$E$991,5,FALSE))</f>
        <v>0</v>
      </c>
      <c r="X33" s="84">
        <f>IF(ISNA(VLOOKUP($E33,'TT BV 1'!$A$17:$E$991,5,FALSE))=TRUE,"0",VLOOKUP($E33,'TT BV 1'!$A$17:$E$991,5,FALSE))</f>
        <v>113.57142857142864</v>
      </c>
      <c r="Y33" s="84">
        <f>IF(ISNA(VLOOKUP($E33,'TT BV 2'!$A$17:$E$992,5,FALSE))=TRUE,"0",VLOOKUP($E33,'TT BV 2'!$A$17:$E$992,5,FALSE))</f>
        <v>123.33333333333326</v>
      </c>
      <c r="Z33" s="84" t="str">
        <f>IF(ISNA(VLOOKUP($E33,'NA Aspen SS'!$A$17:$E$992,5,FALSE))=TRUE,"0",VLOOKUP($E33,'NA Aspen SS'!$A$17:$E$992,5,FALSE))</f>
        <v>0</v>
      </c>
      <c r="AA33" s="84" t="str">
        <f>IF(ISNA(VLOOKUP($E33,'Step Up - Avila'!$A$17:$E$992,5,FALSE))=TRUE,"0",VLOOKUP($E33,'Step Up - Avila'!$A$17:$E$992,5,FALSE))</f>
        <v>0</v>
      </c>
      <c r="AB33" s="84" t="str">
        <f>IF(ISNA(VLOOKUP($E33,'CWG - PEI - SS'!$A$17:$E$992,5,FALSE))=TRUE,"0",VLOOKUP($E33,'CWG - PEI - SS'!$A$17:$E$992,5,FALSE))</f>
        <v>0</v>
      </c>
      <c r="AC33" s="84" t="str">
        <f>IF(ISNA(VLOOKUP($E33,'CWG - PEI - BA'!$A$17:$E$992,5,FALSE))=TRUE,"0",VLOOKUP($E33,'CWG - PEI - BA'!$A$17:$E$992,5,FALSE))</f>
        <v>0</v>
      </c>
      <c r="AD33" s="84">
        <f>IF(ISNA(VLOOKUP($E33,'Prov. Champs - CF - SS'!$A$17:$E$992,5,FALSE))=TRUE,"0",VLOOKUP($E33,'Prov. Champs - CF - SS'!$A$17:$E$992,5,FALSE))</f>
        <v>87</v>
      </c>
      <c r="AE33" s="84">
        <f>IF(ISNA(VLOOKUP($E33,'Prov. Champs - CF - BA'!$A$17:$E$992,5,FALSE))=TRUE,"0",VLOOKUP($E33,'Prov. Champs - CF - BA'!$A$17:$E$992,5,FALSE))</f>
        <v>0</v>
      </c>
      <c r="AF33" s="84" t="str">
        <f>IF(ISNA(VLOOKUP($E33,'NA Stoneham SS'!$A$17:$E$992,5,FALSE))=TRUE,"0",VLOOKUP($E33,'NA Stoneham SS'!$A$17:$E$992,5,FALSE))</f>
        <v>0</v>
      </c>
      <c r="AG33" s="84" t="str">
        <f>IF(ISNA(VLOOKUP($E33,'NA Stoneham BA'!$A$17:$E$992,5,FALSE))=TRUE,"0",VLOOKUP($E33,'NA Stoneham BA'!$A$17:$E$992,5,FALSE))</f>
        <v>0</v>
      </c>
      <c r="AH33" s="247" t="str">
        <f>IF(ISNA(VLOOKUP($E33,'JrNats HP'!$A$17:$E$992,5,FALSE))=TRUE,"0",VLOOKUP($E33,'JrNats HP'!$A$17:$E$992,5,FALSE))</f>
        <v>0</v>
      </c>
      <c r="AI33" s="152" t="str">
        <f>IF(ISNA(VLOOKUP($E33,'CC Winsport HP'!$A$17:$E$992,5,FALSE))=TRUE,"0",VLOOKUP($E33,'CC Winsport HP'!$A$17:$E$992,5,FALSE))</f>
        <v>0</v>
      </c>
      <c r="AJ33" s="247" t="str">
        <f>IF(ISNA(VLOOKUP($E33,'JrNats SS'!$A$17:$E$992,5,FALSE))=TRUE,"0",VLOOKUP($E33,'JrNats SS'!$A$17:$E$992,5,FALSE))</f>
        <v>0</v>
      </c>
      <c r="AK33" s="247" t="str">
        <f>IF(ISNA(VLOOKUP($E33,'JrNats BA'!$A$17:$E$992,5,FALSE))=TRUE,"0",VLOOKUP($E33,'JrNats BA'!$A$17:$E$992,5,FALSE))</f>
        <v>0</v>
      </c>
      <c r="AL33" s="341" t="str">
        <f>IF(ISNA(VLOOKUP($E33,'CC Yukon BA 2023'!$A$17:$E$992,5,FALSE))=TRUE,"0",VLOOKUP($E33,'CC Yukon BA 2023'!$A$17:$E$992,5,FALSE))</f>
        <v>0</v>
      </c>
      <c r="AM33" s="341" t="str">
        <f>IF(ISNA(VLOOKUP($E33,'CC Yukon SS 2023'!$A$17:$E$992,5,FALSE))=TRUE,"0",VLOOKUP($E33,'CC Yukon SS 2023'!$A$17:$E$992,5,FALSE))</f>
        <v>0</v>
      </c>
    </row>
    <row r="34" spans="1:40" ht="17" customHeight="1" x14ac:dyDescent="0.15">
      <c r="A34" s="73" t="s">
        <v>276</v>
      </c>
      <c r="B34" s="112">
        <v>2007</v>
      </c>
      <c r="C34" s="112" t="s">
        <v>102</v>
      </c>
      <c r="D34" s="112" t="s">
        <v>76</v>
      </c>
      <c r="E34" s="74" t="s">
        <v>122</v>
      </c>
      <c r="F34" s="58"/>
      <c r="G34" s="58">
        <f>H34</f>
        <v>29</v>
      </c>
      <c r="H34" s="90">
        <f>RANK(L34,$L$6:$L$47,0)</f>
        <v>29</v>
      </c>
      <c r="I34" s="84">
        <f>LARGE(($N34:$AS34),1)</f>
        <v>126</v>
      </c>
      <c r="J34" s="84">
        <f>LARGE(($N34:$AS34),2)</f>
        <v>116.66666666666663</v>
      </c>
      <c r="K34" s="84">
        <f>LARGE(($N34:$AS34),3)</f>
        <v>79.655172413793053</v>
      </c>
      <c r="L34" s="152">
        <f>SUM(I34+J34+K34)</f>
        <v>322.32183908045965</v>
      </c>
      <c r="M34" s="85"/>
      <c r="N34" s="152" t="str">
        <f>IF(ISNA(VLOOKUP($E34,'CC Yukon BA'!$A$17:$E$991,5,FALSE))=TRUE,"0",VLOOKUP($E34,'CC Yukon BA'!$A$17:$E$991,5,FALSE))</f>
        <v>0</v>
      </c>
      <c r="O34" s="152" t="str">
        <f>IF(ISNA(VLOOKUP($E34,'CC Yukon SS'!$A$17:$E$991,5,FALSE))=TRUE,"0",VLOOKUP($E34,'CC Yukon SS'!$A$17:$E$991,5,FALSE))</f>
        <v>0</v>
      </c>
      <c r="P34" s="152" t="str">
        <f>IF(ISNA(VLOOKUP($E34,'CC SunPeaks BA'!$A$17:$E$991,5,FALSE))=TRUE,"0",VLOOKUP($E34,'CC SunPeaks BA'!$A$17:$E$991,5,FALSE))</f>
        <v>0</v>
      </c>
      <c r="Q34" s="84">
        <f>IF(ISNA(VLOOKUP($E34,'TT Horseshoe1'!$A$17:$E$991,5,FALSE))=TRUE,"0",VLOOKUP($E34,'TT Horseshoe1'!$A$17:$E$991,5,FALSE))</f>
        <v>49.354838709677324</v>
      </c>
      <c r="R34" s="152" t="str">
        <f>IF(ISNA(VLOOKUP($E34,'CC SunPeaks SS'!$A$17:$E$991,5,FALSE))=TRUE,"0",VLOOKUP($E34,'CC SunPeaks SS'!$A$17:$E$991,5,FALSE))</f>
        <v>0</v>
      </c>
      <c r="S34" s="84">
        <f>IF(ISNA(VLOOKUP($E34,'TT Horseshoe2'!$A$17:$E$991,5,FALSE))=TRUE,"0",VLOOKUP($E34,'TT Horseshoe2'!$A$17:$E$991,5,FALSE))</f>
        <v>79.655172413793053</v>
      </c>
      <c r="T34" s="152" t="str">
        <f>IF(ISNA(VLOOKUP($E34,'CC Horseshoe SS'!$A$17:$E$991,5,FALSE))=TRUE,"0",VLOOKUP($E34,'CC Horseshoe SS'!$A$17:$E$991,5,FALSE))</f>
        <v>0</v>
      </c>
      <c r="U34" s="152" t="str">
        <f>IF(ISNA(VLOOKUP($E34,'CC Horseshoe BA'!$A$17:$E$991,5,FALSE))=TRUE,"0",VLOOKUP($E34,'CC Horseshoe BA'!$A$17:$E$991,5,FALSE))</f>
        <v>0</v>
      </c>
      <c r="V34" s="84" t="str">
        <f>IF(ISNA(VLOOKUP($E34,'NA Winsport SS'!$A$17:$E$991,5,FALSE))=TRUE,"0",VLOOKUP($E34,'NA Winsport SS'!$A$17:$E$991,5,FALSE))</f>
        <v>0</v>
      </c>
      <c r="W34" s="84" t="str">
        <f>IF(ISNA(VLOOKUP($E34,'NA Winsport SS'!$A$17:$E$991,5,FALSE))=TRUE,"0",VLOOKUP($E34,'NA Winsport SS'!$A$17:$E$991,5,FALSE))</f>
        <v>0</v>
      </c>
      <c r="X34" s="84" t="str">
        <f>IF(ISNA(VLOOKUP($E34,'TT BV 1'!$A$17:$E$991,5,FALSE))=TRUE,"0",VLOOKUP($E34,'TT BV 1'!$A$17:$E$991,5,FALSE))</f>
        <v>0</v>
      </c>
      <c r="Y34" s="84" t="str">
        <f>IF(ISNA(VLOOKUP($E34,'TT BV 2'!$A$17:$E$992,5,FALSE))=TRUE,"0",VLOOKUP($E34,'TT BV 2'!$A$17:$E$992,5,FALSE))</f>
        <v>0</v>
      </c>
      <c r="Z34" s="84" t="str">
        <f>IF(ISNA(VLOOKUP($E34,'NA Aspen SS'!$A$17:$E$992,5,FALSE))=TRUE,"0",VLOOKUP($E34,'NA Aspen SS'!$A$17:$E$992,5,FALSE))</f>
        <v>0</v>
      </c>
      <c r="AA34" s="84" t="str">
        <f>IF(ISNA(VLOOKUP($E34,'Step Up - Avila'!$A$17:$E$992,5,FALSE))=TRUE,"0",VLOOKUP($E34,'Step Up - Avila'!$A$17:$E$992,5,FALSE))</f>
        <v>0</v>
      </c>
      <c r="AB34" s="84" t="str">
        <f>IF(ISNA(VLOOKUP($E34,'CWG - PEI - SS'!$A$17:$E$992,5,FALSE))=TRUE,"0",VLOOKUP($E34,'CWG - PEI - SS'!$A$17:$E$992,5,FALSE))</f>
        <v>0</v>
      </c>
      <c r="AC34" s="84" t="str">
        <f>IF(ISNA(VLOOKUP($E34,'CWG - PEI - BA'!$A$17:$E$992,5,FALSE))=TRUE,"0",VLOOKUP($E34,'CWG - PEI - BA'!$A$17:$E$992,5,FALSE))</f>
        <v>0</v>
      </c>
      <c r="AD34" s="84">
        <f>IF(ISNA(VLOOKUP($E34,'Prov. Champs - CF - SS'!$A$17:$E$992,5,FALSE))=TRUE,"0",VLOOKUP($E34,'Prov. Champs - CF - SS'!$A$17:$E$992,5,FALSE))</f>
        <v>126</v>
      </c>
      <c r="AE34" s="84">
        <f>IF(ISNA(VLOOKUP($E34,'Prov. Champs - CF - BA'!$A$17:$E$992,5,FALSE))=TRUE,"0",VLOOKUP($E34,'Prov. Champs - CF - BA'!$A$17:$E$992,5,FALSE))</f>
        <v>116.66666666666663</v>
      </c>
      <c r="AF34" s="84" t="str">
        <f>IF(ISNA(VLOOKUP($E34,'NA Stoneham SS'!$A$17:$E$992,5,FALSE))=TRUE,"0",VLOOKUP($E34,'NA Stoneham SS'!$A$17:$E$992,5,FALSE))</f>
        <v>0</v>
      </c>
      <c r="AG34" s="84" t="str">
        <f>IF(ISNA(VLOOKUP($E34,'NA Stoneham BA'!$A$17:$E$992,5,FALSE))=TRUE,"0",VLOOKUP($E34,'NA Stoneham BA'!$A$17:$E$992,5,FALSE))</f>
        <v>0</v>
      </c>
      <c r="AH34" s="247" t="str">
        <f>IF(ISNA(VLOOKUP($E34,'JrNats HP'!$A$17:$E$992,5,FALSE))=TRUE,"0",VLOOKUP($E34,'JrNats HP'!$A$17:$E$992,5,FALSE))</f>
        <v>0</v>
      </c>
      <c r="AI34" s="152" t="str">
        <f>IF(ISNA(VLOOKUP($E34,'CC Winsport HP'!$A$17:$E$992,5,FALSE))=TRUE,"0",VLOOKUP($E34,'CC Winsport HP'!$A$17:$E$992,5,FALSE))</f>
        <v>0</v>
      </c>
      <c r="AJ34" s="247" t="str">
        <f>IF(ISNA(VLOOKUP($E34,'JrNats SS'!$A$17:$E$992,5,FALSE))=TRUE,"0",VLOOKUP($E34,'JrNats SS'!$A$17:$E$992,5,FALSE))</f>
        <v>0</v>
      </c>
      <c r="AK34" s="247" t="str">
        <f>IF(ISNA(VLOOKUP($E34,'JrNats BA'!$A$17:$E$992,5,FALSE))=TRUE,"0",VLOOKUP($E34,'JrNats BA'!$A$17:$E$992,5,FALSE))</f>
        <v>0</v>
      </c>
      <c r="AL34" s="341" t="str">
        <f>IF(ISNA(VLOOKUP($E34,'CC Yukon BA 2023'!$A$17:$E$992,5,FALSE))=TRUE,"0",VLOOKUP($E34,'CC Yukon BA 2023'!$A$17:$E$992,5,FALSE))</f>
        <v>0</v>
      </c>
      <c r="AM34" s="341" t="str">
        <f>IF(ISNA(VLOOKUP($E34,'CC Yukon SS 2023'!$A$17:$E$992,5,FALSE))=TRUE,"0",VLOOKUP($E34,'CC Yukon SS 2023'!$A$17:$E$992,5,FALSE))</f>
        <v>0</v>
      </c>
    </row>
    <row r="35" spans="1:40" ht="17" customHeight="1" x14ac:dyDescent="0.15">
      <c r="A35" s="73" t="s">
        <v>276</v>
      </c>
      <c r="B35" s="112">
        <v>2009</v>
      </c>
      <c r="C35" s="112" t="s">
        <v>102</v>
      </c>
      <c r="D35" s="112" t="s">
        <v>77</v>
      </c>
      <c r="E35" s="74" t="s">
        <v>130</v>
      </c>
      <c r="F35" s="58"/>
      <c r="G35" s="58">
        <f>H35</f>
        <v>30</v>
      </c>
      <c r="H35" s="90">
        <f>RANK(L35,$L$6:$L$47,0)</f>
        <v>30</v>
      </c>
      <c r="I35" s="84">
        <f>LARGE(($N35:$AS35),1)</f>
        <v>107.14285714285722</v>
      </c>
      <c r="J35" s="84">
        <f>LARGE(($N35:$AS35),2)</f>
        <v>103.3333333333332</v>
      </c>
      <c r="K35" s="84">
        <f>LARGE(($N35:$AS35),3)</f>
        <v>93</v>
      </c>
      <c r="L35" s="152">
        <f>SUM(I35+J35+K35)</f>
        <v>303.47619047619042</v>
      </c>
      <c r="M35" s="85"/>
      <c r="N35" s="152" t="str">
        <f>IF(ISNA(VLOOKUP($E35,'CC Yukon BA'!$A$17:$E$991,5,FALSE))=TRUE,"0",VLOOKUP($E35,'CC Yukon BA'!$A$17:$E$991,5,FALSE))</f>
        <v>0</v>
      </c>
      <c r="O35" s="152" t="str">
        <f>IF(ISNA(VLOOKUP($E35,'CC Yukon SS'!$A$17:$E$991,5,FALSE))=TRUE,"0",VLOOKUP($E35,'CC Yukon SS'!$A$17:$E$991,5,FALSE))</f>
        <v>0</v>
      </c>
      <c r="P35" s="152" t="str">
        <f>IF(ISNA(VLOOKUP($E35,'CC SunPeaks BA'!$A$17:$E$991,5,FALSE))=TRUE,"0",VLOOKUP($E35,'CC SunPeaks BA'!$A$17:$E$991,5,FALSE))</f>
        <v>0</v>
      </c>
      <c r="Q35" s="84">
        <f>IF(ISNA(VLOOKUP($E35,'TT Horseshoe1'!$A$17:$E$991,5,FALSE))=TRUE,"0",VLOOKUP($E35,'TT Horseshoe1'!$A$17:$E$991,5,FALSE))</f>
        <v>64.838709677419274</v>
      </c>
      <c r="R35" s="152" t="str">
        <f>IF(ISNA(VLOOKUP($E35,'CC SunPeaks SS'!$A$17:$E$991,5,FALSE))=TRUE,"0",VLOOKUP($E35,'CC SunPeaks SS'!$A$17:$E$991,5,FALSE))</f>
        <v>0</v>
      </c>
      <c r="S35" s="84">
        <f>IF(ISNA(VLOOKUP($E35,'TT Horseshoe2'!$A$17:$E$991,5,FALSE))=TRUE,"0",VLOOKUP($E35,'TT Horseshoe2'!$A$17:$E$991,5,FALSE))</f>
        <v>63.103448275862007</v>
      </c>
      <c r="T35" s="152" t="str">
        <f>IF(ISNA(VLOOKUP($E35,'CC Horseshoe SS'!$A$17:$E$991,5,FALSE))=TRUE,"0",VLOOKUP($E35,'CC Horseshoe SS'!$A$17:$E$991,5,FALSE))</f>
        <v>0</v>
      </c>
      <c r="U35" s="152" t="str">
        <f>IF(ISNA(VLOOKUP($E35,'CC Horseshoe BA'!$A$17:$E$991,5,FALSE))=TRUE,"0",VLOOKUP($E35,'CC Horseshoe BA'!$A$17:$E$991,5,FALSE))</f>
        <v>0</v>
      </c>
      <c r="V35" s="84" t="str">
        <f>IF(ISNA(VLOOKUP($E35,'NA Winsport SS'!$A$17:$E$991,5,FALSE))=TRUE,"0",VLOOKUP($E35,'NA Winsport SS'!$A$17:$E$991,5,FALSE))</f>
        <v>0</v>
      </c>
      <c r="W35" s="84" t="str">
        <f>IF(ISNA(VLOOKUP($E35,'NA Winsport SS'!$A$17:$E$991,5,FALSE))=TRUE,"0",VLOOKUP($E35,'NA Winsport SS'!$A$17:$E$991,5,FALSE))</f>
        <v>0</v>
      </c>
      <c r="X35" s="84">
        <f>IF(ISNA(VLOOKUP($E35,'TT BV 1'!$A$17:$E$991,5,FALSE))=TRUE,"0",VLOOKUP($E35,'TT BV 1'!$A$17:$E$991,5,FALSE))</f>
        <v>107.14285714285722</v>
      </c>
      <c r="Y35" s="84">
        <f>IF(ISNA(VLOOKUP($E35,'TT BV 2'!$A$17:$E$992,5,FALSE))=TRUE,"0",VLOOKUP($E35,'TT BV 2'!$A$17:$E$992,5,FALSE))</f>
        <v>103.3333333333332</v>
      </c>
      <c r="Z35" s="84" t="str">
        <f>IF(ISNA(VLOOKUP($E35,'NA Aspen SS'!$A$17:$E$992,5,FALSE))=TRUE,"0",VLOOKUP($E35,'NA Aspen SS'!$A$17:$E$992,5,FALSE))</f>
        <v>0</v>
      </c>
      <c r="AA35" s="84" t="str">
        <f>IF(ISNA(VLOOKUP($E35,'Step Up - Avila'!$A$17:$E$992,5,FALSE))=TRUE,"0",VLOOKUP($E35,'Step Up - Avila'!$A$17:$E$992,5,FALSE))</f>
        <v>0</v>
      </c>
      <c r="AB35" s="84" t="str">
        <f>IF(ISNA(VLOOKUP($E35,'CWG - PEI - SS'!$A$17:$E$992,5,FALSE))=TRUE,"0",VLOOKUP($E35,'CWG - PEI - SS'!$A$17:$E$992,5,FALSE))</f>
        <v>0</v>
      </c>
      <c r="AC35" s="84" t="str">
        <f>IF(ISNA(VLOOKUP($E35,'CWG - PEI - BA'!$A$17:$E$992,5,FALSE))=TRUE,"0",VLOOKUP($E35,'CWG - PEI - BA'!$A$17:$E$992,5,FALSE))</f>
        <v>0</v>
      </c>
      <c r="AD35" s="84">
        <f>IF(ISNA(VLOOKUP($E35,'Prov. Champs - CF - SS'!$A$17:$E$992,5,FALSE))=TRUE,"0",VLOOKUP($E35,'Prov. Champs - CF - SS'!$A$17:$E$992,5,FALSE))</f>
        <v>93</v>
      </c>
      <c r="AE35" s="84">
        <f>IF(ISNA(VLOOKUP($E35,'Prov. Champs - CF - BA'!$A$17:$E$992,5,FALSE))=TRUE,"0",VLOOKUP($E35,'Prov. Champs - CF - BA'!$A$17:$E$992,5,FALSE))</f>
        <v>83.333333333333343</v>
      </c>
      <c r="AF35" s="84" t="str">
        <f>IF(ISNA(VLOOKUP($E35,'NA Stoneham SS'!$A$17:$E$992,5,FALSE))=TRUE,"0",VLOOKUP($E35,'NA Stoneham SS'!$A$17:$E$992,5,FALSE))</f>
        <v>0</v>
      </c>
      <c r="AG35" s="84" t="str">
        <f>IF(ISNA(VLOOKUP($E35,'NA Stoneham BA'!$A$17:$E$992,5,FALSE))=TRUE,"0",VLOOKUP($E35,'NA Stoneham BA'!$A$17:$E$992,5,FALSE))</f>
        <v>0</v>
      </c>
      <c r="AH35" s="247" t="str">
        <f>IF(ISNA(VLOOKUP($E35,'JrNats HP'!$A$17:$E$992,5,FALSE))=TRUE,"0",VLOOKUP($E35,'JrNats HP'!$A$17:$E$992,5,FALSE))</f>
        <v>0</v>
      </c>
      <c r="AI35" s="152" t="str">
        <f>IF(ISNA(VLOOKUP($E35,'CC Winsport HP'!$A$17:$E$992,5,FALSE))=TRUE,"0",VLOOKUP($E35,'CC Winsport HP'!$A$17:$E$992,5,FALSE))</f>
        <v>0</v>
      </c>
      <c r="AJ35" s="247" t="str">
        <f>IF(ISNA(VLOOKUP($E35,'JrNats SS'!$A$17:$E$992,5,FALSE))=TRUE,"0",VLOOKUP($E35,'JrNats SS'!$A$17:$E$992,5,FALSE))</f>
        <v>0</v>
      </c>
      <c r="AK35" s="247" t="str">
        <f>IF(ISNA(VLOOKUP($E35,'JrNats BA'!$A$17:$E$992,5,FALSE))=TRUE,"0",VLOOKUP($E35,'JrNats BA'!$A$17:$E$992,5,FALSE))</f>
        <v>0</v>
      </c>
      <c r="AL35" s="341" t="str">
        <f>IF(ISNA(VLOOKUP($E35,'CC Yukon BA 2023'!$A$17:$E$992,5,FALSE))=TRUE,"0",VLOOKUP($E35,'CC Yukon BA 2023'!$A$17:$E$992,5,FALSE))</f>
        <v>0</v>
      </c>
      <c r="AM35" s="341" t="str">
        <f>IF(ISNA(VLOOKUP($E35,'CC Yukon SS 2023'!$A$17:$E$992,5,FALSE))=TRUE,"0",VLOOKUP($E35,'CC Yukon SS 2023'!$A$17:$E$992,5,FALSE))</f>
        <v>0</v>
      </c>
    </row>
    <row r="36" spans="1:40" ht="17" customHeight="1" x14ac:dyDescent="0.15">
      <c r="A36" s="73" t="s">
        <v>70</v>
      </c>
      <c r="B36" s="112">
        <v>2010</v>
      </c>
      <c r="C36" s="112" t="s">
        <v>102</v>
      </c>
      <c r="D36" s="112" t="s">
        <v>78</v>
      </c>
      <c r="E36" s="74" t="s">
        <v>127</v>
      </c>
      <c r="F36" s="58"/>
      <c r="G36" s="58">
        <f>H36</f>
        <v>31</v>
      </c>
      <c r="H36" s="90">
        <f>RANK(L36,$L$6:$L$47,0)</f>
        <v>31</v>
      </c>
      <c r="I36" s="84">
        <f>LARGE(($N36:$AS36),1)</f>
        <v>106.66666666666664</v>
      </c>
      <c r="J36" s="84">
        <f>LARGE(($N36:$AS36),2)</f>
        <v>99.677419354838662</v>
      </c>
      <c r="K36" s="84">
        <f>LARGE(($N36:$AS36),3)</f>
        <v>96.42857142857153</v>
      </c>
      <c r="L36" s="152">
        <f>SUM(I36+J36+K36)</f>
        <v>302.77265745007685</v>
      </c>
      <c r="M36" s="85"/>
      <c r="N36" s="152" t="str">
        <f>IF(ISNA(VLOOKUP($E36,'CC Yukon BA'!$A$17:$E$991,5,FALSE))=TRUE,"0",VLOOKUP($E36,'CC Yukon BA'!$A$17:$E$991,5,FALSE))</f>
        <v>0</v>
      </c>
      <c r="O36" s="152" t="str">
        <f>IF(ISNA(VLOOKUP($E36,'CC Yukon SS'!$A$17:$E$991,5,FALSE))=TRUE,"0",VLOOKUP($E36,'CC Yukon SS'!$A$17:$E$991,5,FALSE))</f>
        <v>0</v>
      </c>
      <c r="P36" s="152" t="str">
        <f>IF(ISNA(VLOOKUP($E36,'CC SunPeaks BA'!$A$17:$E$991,5,FALSE))=TRUE,"0",VLOOKUP($E36,'CC SunPeaks BA'!$A$17:$E$991,5,FALSE))</f>
        <v>0</v>
      </c>
      <c r="Q36" s="84">
        <f>IF(ISNA(VLOOKUP($E36,'TT Horseshoe1'!$A$17:$E$991,5,FALSE))=TRUE,"0",VLOOKUP($E36,'TT Horseshoe1'!$A$17:$E$991,5,FALSE))</f>
        <v>99.677419354838662</v>
      </c>
      <c r="R36" s="152" t="str">
        <f>IF(ISNA(VLOOKUP($E36,'CC SunPeaks SS'!$A$17:$E$991,5,FALSE))=TRUE,"0",VLOOKUP($E36,'CC SunPeaks SS'!$A$17:$E$991,5,FALSE))</f>
        <v>0</v>
      </c>
      <c r="S36" s="84">
        <f>IF(ISNA(VLOOKUP($E36,'TT Horseshoe2'!$A$17:$E$991,5,FALSE))=TRUE,"0",VLOOKUP($E36,'TT Horseshoe2'!$A$17:$E$991,5,FALSE))</f>
        <v>87.931034482758577</v>
      </c>
      <c r="T36" s="152" t="str">
        <f>IF(ISNA(VLOOKUP($E36,'CC Horseshoe SS'!$A$17:$E$991,5,FALSE))=TRUE,"0",VLOOKUP($E36,'CC Horseshoe SS'!$A$17:$E$991,5,FALSE))</f>
        <v>0</v>
      </c>
      <c r="U36" s="152" t="str">
        <f>IF(ISNA(VLOOKUP($E36,'CC Horseshoe BA'!$A$17:$E$991,5,FALSE))=TRUE,"0",VLOOKUP($E36,'CC Horseshoe BA'!$A$17:$E$991,5,FALSE))</f>
        <v>0</v>
      </c>
      <c r="V36" s="84" t="str">
        <f>IF(ISNA(VLOOKUP($E36,'NA Winsport SS'!$A$17:$E$991,5,FALSE))=TRUE,"0",VLOOKUP($E36,'NA Winsport SS'!$A$17:$E$991,5,FALSE))</f>
        <v>0</v>
      </c>
      <c r="W36" s="84" t="str">
        <f>IF(ISNA(VLOOKUP($E36,'NA Winsport SS'!$A$17:$E$991,5,FALSE))=TRUE,"0",VLOOKUP($E36,'NA Winsport SS'!$A$17:$E$991,5,FALSE))</f>
        <v>0</v>
      </c>
      <c r="X36" s="84">
        <f>IF(ISNA(VLOOKUP($E36,'TT BV 1'!$A$17:$E$991,5,FALSE))=TRUE,"0",VLOOKUP($E36,'TT BV 1'!$A$17:$E$991,5,FALSE))</f>
        <v>96.42857142857153</v>
      </c>
      <c r="Y36" s="84">
        <f>IF(ISNA(VLOOKUP($E36,'TT BV 2'!$A$17:$E$992,5,FALSE))=TRUE,"0",VLOOKUP($E36,'TT BV 2'!$A$17:$E$992,5,FALSE))</f>
        <v>38.888888888888658</v>
      </c>
      <c r="Z36" s="84" t="str">
        <f>IF(ISNA(VLOOKUP($E36,'NA Aspen SS'!$A$17:$E$992,5,FALSE))=TRUE,"0",VLOOKUP($E36,'NA Aspen SS'!$A$17:$E$992,5,FALSE))</f>
        <v>0</v>
      </c>
      <c r="AA36" s="84" t="str">
        <f>IF(ISNA(VLOOKUP($E36,'Step Up - Avila'!$A$17:$E$992,5,FALSE))=TRUE,"0",VLOOKUP($E36,'Step Up - Avila'!$A$17:$E$992,5,FALSE))</f>
        <v>0</v>
      </c>
      <c r="AB36" s="84" t="str">
        <f>IF(ISNA(VLOOKUP($E36,'CWG - PEI - SS'!$A$17:$E$992,5,FALSE))=TRUE,"0",VLOOKUP($E36,'CWG - PEI - SS'!$A$17:$E$992,5,FALSE))</f>
        <v>0</v>
      </c>
      <c r="AC36" s="84" t="str">
        <f>IF(ISNA(VLOOKUP($E36,'CWG - PEI - BA'!$A$17:$E$992,5,FALSE))=TRUE,"0",VLOOKUP($E36,'CWG - PEI - BA'!$A$17:$E$992,5,FALSE))</f>
        <v>0</v>
      </c>
      <c r="AD36" s="84">
        <f>IF(ISNA(VLOOKUP($E36,'Prov. Champs - CF - SS'!$A$17:$E$992,5,FALSE))=TRUE,"0",VLOOKUP($E36,'Prov. Champs - CF - SS'!$A$17:$E$992,5,FALSE))</f>
        <v>81</v>
      </c>
      <c r="AE36" s="84">
        <f>IF(ISNA(VLOOKUP($E36,'Prov. Champs - CF - BA'!$A$17:$E$992,5,FALSE))=TRUE,"0",VLOOKUP($E36,'Prov. Champs - CF - BA'!$A$17:$E$992,5,FALSE))</f>
        <v>106.66666666666664</v>
      </c>
      <c r="AF36" s="84" t="str">
        <f>IF(ISNA(VLOOKUP($E36,'NA Stoneham SS'!$A$17:$E$992,5,FALSE))=TRUE,"0",VLOOKUP($E36,'NA Stoneham SS'!$A$17:$E$992,5,FALSE))</f>
        <v>0</v>
      </c>
      <c r="AG36" s="84" t="str">
        <f>IF(ISNA(VLOOKUP($E36,'NA Stoneham BA'!$A$17:$E$992,5,FALSE))=TRUE,"0",VLOOKUP($E36,'NA Stoneham BA'!$A$17:$E$992,5,FALSE))</f>
        <v>0</v>
      </c>
      <c r="AH36" s="247" t="str">
        <f>IF(ISNA(VLOOKUP($E36,'JrNats HP'!$A$17:$E$992,5,FALSE))=TRUE,"0",VLOOKUP($E36,'JrNats HP'!$A$17:$E$992,5,FALSE))</f>
        <v>0</v>
      </c>
      <c r="AI36" s="152" t="str">
        <f>IF(ISNA(VLOOKUP($E36,'CC Winsport HP'!$A$17:$E$992,5,FALSE))=TRUE,"0",VLOOKUP($E36,'CC Winsport HP'!$A$17:$E$992,5,FALSE))</f>
        <v>0</v>
      </c>
      <c r="AJ36" s="247" t="str">
        <f>IF(ISNA(VLOOKUP($E36,'JrNats SS'!$A$17:$E$992,5,FALSE))=TRUE,"0",VLOOKUP($E36,'JrNats SS'!$A$17:$E$992,5,FALSE))</f>
        <v>0</v>
      </c>
      <c r="AK36" s="247" t="str">
        <f>IF(ISNA(VLOOKUP($E36,'JrNats BA'!$A$17:$E$992,5,FALSE))=TRUE,"0",VLOOKUP($E36,'JrNats BA'!$A$17:$E$992,5,FALSE))</f>
        <v>0</v>
      </c>
      <c r="AL36" s="341" t="str">
        <f>IF(ISNA(VLOOKUP($E36,'CC Yukon BA 2023'!$A$17:$E$992,5,FALSE))=TRUE,"0",VLOOKUP($E36,'CC Yukon BA 2023'!$A$17:$E$992,5,FALSE))</f>
        <v>0</v>
      </c>
      <c r="AM36" s="341" t="str">
        <f>IF(ISNA(VLOOKUP($E36,'CC Yukon SS 2023'!$A$17:$E$992,5,FALSE))=TRUE,"0",VLOOKUP($E36,'CC Yukon SS 2023'!$A$17:$E$992,5,FALSE))</f>
        <v>0</v>
      </c>
    </row>
    <row r="37" spans="1:40" ht="17" customHeight="1" x14ac:dyDescent="0.15">
      <c r="A37" s="73" t="s">
        <v>71</v>
      </c>
      <c r="B37" s="112">
        <v>2010</v>
      </c>
      <c r="C37" s="112" t="s">
        <v>102</v>
      </c>
      <c r="D37" s="112" t="s">
        <v>78</v>
      </c>
      <c r="E37" s="74" t="s">
        <v>131</v>
      </c>
      <c r="F37" s="58"/>
      <c r="G37" s="58">
        <f>H37</f>
        <v>32</v>
      </c>
      <c r="H37" s="90">
        <f>RANK(L37,$L$6:$L$47,0)</f>
        <v>32</v>
      </c>
      <c r="I37" s="84">
        <f>LARGE(($N37:$AS37),1)</f>
        <v>98.571428571428669</v>
      </c>
      <c r="J37" s="84">
        <f>LARGE(($N37:$AS37),2)</f>
        <v>93.333333333333329</v>
      </c>
      <c r="K37" s="84">
        <f>LARGE(($N37:$AS37),3)</f>
        <v>92.222222222222058</v>
      </c>
      <c r="L37" s="152">
        <f>SUM(I37+J37+K37)</f>
        <v>284.12698412698404</v>
      </c>
      <c r="M37" s="85"/>
      <c r="N37" s="152" t="str">
        <f>IF(ISNA(VLOOKUP($E37,'CC Yukon BA'!$A$17:$E$991,5,FALSE))=TRUE,"0",VLOOKUP($E37,'CC Yukon BA'!$A$17:$E$991,5,FALSE))</f>
        <v>0</v>
      </c>
      <c r="O37" s="152" t="str">
        <f>IF(ISNA(VLOOKUP($E37,'CC Yukon SS'!$A$17:$E$991,5,FALSE))=TRUE,"0",VLOOKUP($E37,'CC Yukon SS'!$A$17:$E$991,5,FALSE))</f>
        <v>0</v>
      </c>
      <c r="P37" s="152" t="str">
        <f>IF(ISNA(VLOOKUP($E37,'CC SunPeaks BA'!$A$17:$E$991,5,FALSE))=TRUE,"0",VLOOKUP($E37,'CC SunPeaks BA'!$A$17:$E$991,5,FALSE))</f>
        <v>0</v>
      </c>
      <c r="Q37" s="84">
        <f>IF(ISNA(VLOOKUP($E37,'TT Horseshoe1'!$A$17:$E$991,5,FALSE))=TRUE,"0",VLOOKUP($E37,'TT Horseshoe1'!$A$17:$E$991,5,FALSE))</f>
        <v>60.967741935483787</v>
      </c>
      <c r="R37" s="152" t="str">
        <f>IF(ISNA(VLOOKUP($E37,'CC SunPeaks SS'!$A$17:$E$991,5,FALSE))=TRUE,"0",VLOOKUP($E37,'CC SunPeaks SS'!$A$17:$E$991,5,FALSE))</f>
        <v>0</v>
      </c>
      <c r="S37" s="84">
        <f>IF(ISNA(VLOOKUP($E37,'TT Horseshoe2'!$A$17:$E$991,5,FALSE))=TRUE,"0",VLOOKUP($E37,'TT Horseshoe2'!$A$17:$E$991,5,FALSE))</f>
        <v>0</v>
      </c>
      <c r="T37" s="152" t="str">
        <f>IF(ISNA(VLOOKUP($E37,'CC Horseshoe SS'!$A$17:$E$991,5,FALSE))=TRUE,"0",VLOOKUP($E37,'CC Horseshoe SS'!$A$17:$E$991,5,FALSE))</f>
        <v>0</v>
      </c>
      <c r="U37" s="152" t="str">
        <f>IF(ISNA(VLOOKUP($E37,'CC Horseshoe BA'!$A$17:$E$991,5,FALSE))=TRUE,"0",VLOOKUP($E37,'CC Horseshoe BA'!$A$17:$E$991,5,FALSE))</f>
        <v>0</v>
      </c>
      <c r="V37" s="84" t="str">
        <f>IF(ISNA(VLOOKUP($E37,'NA Winsport SS'!$A$17:$E$991,5,FALSE))=TRUE,"0",VLOOKUP($E37,'NA Winsport SS'!$A$17:$E$991,5,FALSE))</f>
        <v>0</v>
      </c>
      <c r="W37" s="84" t="str">
        <f>IF(ISNA(VLOOKUP($E37,'NA Winsport SS'!$A$17:$E$991,5,FALSE))=TRUE,"0",VLOOKUP($E37,'NA Winsport SS'!$A$17:$E$991,5,FALSE))</f>
        <v>0</v>
      </c>
      <c r="X37" s="84">
        <f>IF(ISNA(VLOOKUP($E37,'TT BV 1'!$A$17:$E$991,5,FALSE))=TRUE,"0",VLOOKUP($E37,'TT BV 1'!$A$17:$E$991,5,FALSE))</f>
        <v>98.571428571428669</v>
      </c>
      <c r="Y37" s="84">
        <f>IF(ISNA(VLOOKUP($E37,'TT BV 2'!$A$17:$E$992,5,FALSE))=TRUE,"0",VLOOKUP($E37,'TT BV 2'!$A$17:$E$992,5,FALSE))</f>
        <v>92.222222222222058</v>
      </c>
      <c r="Z37" s="84" t="str">
        <f>IF(ISNA(VLOOKUP($E37,'NA Aspen SS'!$A$17:$E$992,5,FALSE))=TRUE,"0",VLOOKUP($E37,'NA Aspen SS'!$A$17:$E$992,5,FALSE))</f>
        <v>0</v>
      </c>
      <c r="AA37" s="84" t="str">
        <f>IF(ISNA(VLOOKUP($E37,'Step Up - Avila'!$A$17:$E$992,5,FALSE))=TRUE,"0",VLOOKUP($E37,'Step Up - Avila'!$A$17:$E$992,5,FALSE))</f>
        <v>0</v>
      </c>
      <c r="AB37" s="84" t="str">
        <f>IF(ISNA(VLOOKUP($E37,'CWG - PEI - SS'!$A$17:$E$992,5,FALSE))=TRUE,"0",VLOOKUP($E37,'CWG - PEI - SS'!$A$17:$E$992,5,FALSE))</f>
        <v>0</v>
      </c>
      <c r="AC37" s="84" t="str">
        <f>IF(ISNA(VLOOKUP($E37,'CWG - PEI - BA'!$A$17:$E$992,5,FALSE))=TRUE,"0",VLOOKUP($E37,'CWG - PEI - BA'!$A$17:$E$992,5,FALSE))</f>
        <v>0</v>
      </c>
      <c r="AD37" s="84">
        <f>IF(ISNA(VLOOKUP($E37,'Prov. Champs - CF - SS'!$A$17:$E$992,5,FALSE))=TRUE,"0",VLOOKUP($E37,'Prov. Champs - CF - SS'!$A$17:$E$992,5,FALSE))</f>
        <v>48</v>
      </c>
      <c r="AE37" s="84">
        <f>IF(ISNA(VLOOKUP($E37,'Prov. Champs - CF - BA'!$A$17:$E$992,5,FALSE))=TRUE,"0",VLOOKUP($E37,'Prov. Champs - CF - BA'!$A$17:$E$992,5,FALSE))</f>
        <v>93.333333333333329</v>
      </c>
      <c r="AF37" s="84" t="str">
        <f>IF(ISNA(VLOOKUP($E37,'NA Stoneham SS'!$A$17:$E$992,5,FALSE))=TRUE,"0",VLOOKUP($E37,'NA Stoneham SS'!$A$17:$E$992,5,FALSE))</f>
        <v>0</v>
      </c>
      <c r="AG37" s="84" t="str">
        <f>IF(ISNA(VLOOKUP($E37,'NA Stoneham BA'!$A$17:$E$992,5,FALSE))=TRUE,"0",VLOOKUP($E37,'NA Stoneham BA'!$A$17:$E$992,5,FALSE))</f>
        <v>0</v>
      </c>
      <c r="AH37" s="247" t="str">
        <f>IF(ISNA(VLOOKUP($E37,'JrNats HP'!$A$17:$E$992,5,FALSE))=TRUE,"0",VLOOKUP($E37,'JrNats HP'!$A$17:$E$992,5,FALSE))</f>
        <v>0</v>
      </c>
      <c r="AI37" s="152" t="str">
        <f>IF(ISNA(VLOOKUP($E37,'CC Winsport HP'!$A$17:$E$992,5,FALSE))=TRUE,"0",VLOOKUP($E37,'CC Winsport HP'!$A$17:$E$992,5,FALSE))</f>
        <v>0</v>
      </c>
      <c r="AJ37" s="247" t="str">
        <f>IF(ISNA(VLOOKUP($E37,'JrNats SS'!$A$17:$E$992,5,FALSE))=TRUE,"0",VLOOKUP($E37,'JrNats SS'!$A$17:$E$992,5,FALSE))</f>
        <v>0</v>
      </c>
      <c r="AK37" s="247" t="str">
        <f>IF(ISNA(VLOOKUP($E37,'JrNats BA'!$A$17:$E$992,5,FALSE))=TRUE,"0",VLOOKUP($E37,'JrNats BA'!$A$17:$E$992,5,FALSE))</f>
        <v>0</v>
      </c>
      <c r="AL37" s="341" t="str">
        <f>IF(ISNA(VLOOKUP($E37,'CC Yukon BA 2023'!$A$17:$E$992,5,FALSE))=TRUE,"0",VLOOKUP($E37,'CC Yukon BA 2023'!$A$17:$E$992,5,FALSE))</f>
        <v>0</v>
      </c>
      <c r="AM37" s="341" t="str">
        <f>IF(ISNA(VLOOKUP($E37,'CC Yukon SS 2023'!$A$17:$E$992,5,FALSE))=TRUE,"0",VLOOKUP($E37,'CC Yukon SS 2023'!$A$17:$E$992,5,FALSE))</f>
        <v>0</v>
      </c>
    </row>
    <row r="38" spans="1:40" s="324" customFormat="1" ht="17" customHeight="1" x14ac:dyDescent="0.15">
      <c r="A38" s="73" t="s">
        <v>70</v>
      </c>
      <c r="B38" s="112">
        <v>2007</v>
      </c>
      <c r="C38" s="112" t="s">
        <v>102</v>
      </c>
      <c r="D38" s="112" t="s">
        <v>76</v>
      </c>
      <c r="E38" s="164" t="s">
        <v>162</v>
      </c>
      <c r="F38" s="58"/>
      <c r="G38" s="58">
        <f>H38</f>
        <v>33</v>
      </c>
      <c r="H38" s="90">
        <f>RANK(L38,$L$6:$L$47,0)</f>
        <v>33</v>
      </c>
      <c r="I38" s="84">
        <f>LARGE(($N38:$AS38),1)</f>
        <v>114</v>
      </c>
      <c r="J38" s="84">
        <f>LARGE(($N38:$AS38),2)</f>
        <v>83.571428571428697</v>
      </c>
      <c r="K38" s="84">
        <f>LARGE(($N38:$AS38),3)</f>
        <v>41.11111111111088</v>
      </c>
      <c r="L38" s="152">
        <f>SUM(I38+J38+K38)</f>
        <v>238.68253968253958</v>
      </c>
      <c r="M38" s="85"/>
      <c r="N38" s="152" t="str">
        <f>IF(ISNA(VLOOKUP($E38,'CC Yukon BA'!$A$17:$E$991,5,FALSE))=TRUE,"0",VLOOKUP($E38,'CC Yukon BA'!$A$17:$E$991,5,FALSE))</f>
        <v>0</v>
      </c>
      <c r="O38" s="152" t="str">
        <f>IF(ISNA(VLOOKUP($E38,'CC Yukon SS'!$A$17:$E$991,5,FALSE))=TRUE,"0",VLOOKUP($E38,'CC Yukon SS'!$A$17:$E$991,5,FALSE))</f>
        <v>0</v>
      </c>
      <c r="P38" s="152" t="str">
        <f>IF(ISNA(VLOOKUP($E38,'CC SunPeaks BA'!$A$17:$E$991,5,FALSE))=TRUE,"0",VLOOKUP($E38,'CC SunPeaks BA'!$A$17:$E$991,5,FALSE))</f>
        <v>0</v>
      </c>
      <c r="Q38" s="84" t="str">
        <f>IF(ISNA(VLOOKUP($E38,'TT Horseshoe1'!$A$17:$E$991,5,FALSE))=TRUE,"0",VLOOKUP($E38,'TT Horseshoe1'!$A$17:$E$991,5,FALSE))</f>
        <v>0</v>
      </c>
      <c r="R38" s="152" t="str">
        <f>IF(ISNA(VLOOKUP($E38,'CC SunPeaks SS'!$A$17:$E$991,5,FALSE))=TRUE,"0",VLOOKUP($E38,'CC SunPeaks SS'!$A$17:$E$991,5,FALSE))</f>
        <v>0</v>
      </c>
      <c r="S38" s="84" t="str">
        <f>IF(ISNA(VLOOKUP($E38,'TT Horseshoe2'!$A$17:$E$991,5,FALSE))=TRUE,"0",VLOOKUP($E38,'TT Horseshoe2'!$A$17:$E$991,5,FALSE))</f>
        <v>0</v>
      </c>
      <c r="T38" s="152" t="str">
        <f>IF(ISNA(VLOOKUP($E38,'CC Horseshoe SS'!$A$17:$E$991,5,FALSE))=TRUE,"0",VLOOKUP($E38,'CC Horseshoe SS'!$A$17:$E$991,5,FALSE))</f>
        <v>0</v>
      </c>
      <c r="U38" s="152" t="str">
        <f>IF(ISNA(VLOOKUP($E38,'CC Horseshoe BA'!$A$17:$E$991,5,FALSE))=TRUE,"0",VLOOKUP($E38,'CC Horseshoe BA'!$A$17:$E$991,5,FALSE))</f>
        <v>0</v>
      </c>
      <c r="V38" s="84" t="str">
        <f>IF(ISNA(VLOOKUP($E38,'NA Winsport SS'!$A$17:$E$991,5,FALSE))=TRUE,"0",VLOOKUP($E38,'NA Winsport SS'!$A$17:$E$991,5,FALSE))</f>
        <v>0</v>
      </c>
      <c r="W38" s="84" t="str">
        <f>IF(ISNA(VLOOKUP($E38,'NA Winsport SS'!$A$17:$E$991,5,FALSE))=TRUE,"0",VLOOKUP($E38,'NA Winsport SS'!$A$17:$E$991,5,FALSE))</f>
        <v>0</v>
      </c>
      <c r="X38" s="84">
        <f>IF(ISNA(VLOOKUP($E38,'TT BV 1'!$A$17:$E$991,5,FALSE))=TRUE,"0",VLOOKUP($E38,'TT BV 1'!$A$17:$E$991,5,FALSE))</f>
        <v>83.571428571428697</v>
      </c>
      <c r="Y38" s="84">
        <f>IF(ISNA(VLOOKUP($E38,'TT BV 2'!$A$17:$E$992,5,FALSE))=TRUE,"0",VLOOKUP($E38,'TT BV 2'!$A$17:$E$992,5,FALSE))</f>
        <v>41.11111111111088</v>
      </c>
      <c r="Z38" s="84" t="str">
        <f>IF(ISNA(VLOOKUP($E38,'NA Aspen SS'!$A$17:$E$992,5,FALSE))=TRUE,"0",VLOOKUP($E38,'NA Aspen SS'!$A$17:$E$992,5,FALSE))</f>
        <v>0</v>
      </c>
      <c r="AA38" s="84" t="str">
        <f>IF(ISNA(VLOOKUP($E38,'Step Up - Avila'!$A$17:$E$992,5,FALSE))=TRUE,"0",VLOOKUP($E38,'Step Up - Avila'!$A$17:$E$992,5,FALSE))</f>
        <v>0</v>
      </c>
      <c r="AB38" s="84" t="str">
        <f>IF(ISNA(VLOOKUP($E38,'CWG - PEI - SS'!$A$17:$E$992,5,FALSE))=TRUE,"0",VLOOKUP($E38,'CWG - PEI - SS'!$A$17:$E$992,5,FALSE))</f>
        <v>0</v>
      </c>
      <c r="AC38" s="84" t="str">
        <f>IF(ISNA(VLOOKUP($E38,'CWG - PEI - BA'!$A$17:$E$992,5,FALSE))=TRUE,"0",VLOOKUP($E38,'CWG - PEI - BA'!$A$17:$E$992,5,FALSE))</f>
        <v>0</v>
      </c>
      <c r="AD38" s="84">
        <f>IF(ISNA(VLOOKUP($E38,'Prov. Champs - CF - SS'!$A$17:$E$992,5,FALSE))=TRUE,"0",VLOOKUP($E38,'Prov. Champs - CF - SS'!$A$17:$E$992,5,FALSE))</f>
        <v>114</v>
      </c>
      <c r="AE38" s="84">
        <f>IF(ISNA(VLOOKUP($E38,'Prov. Champs - CF - BA'!$A$17:$E$992,5,FALSE))=TRUE,"0",VLOOKUP($E38,'Prov. Champs - CF - BA'!$A$17:$E$992,5,FALSE))</f>
        <v>36.666666666666679</v>
      </c>
      <c r="AF38" s="84" t="str">
        <f>IF(ISNA(VLOOKUP($E38,'NA Stoneham SS'!$A$17:$E$992,5,FALSE))=TRUE,"0",VLOOKUP($E38,'NA Stoneham SS'!$A$17:$E$992,5,FALSE))</f>
        <v>0</v>
      </c>
      <c r="AG38" s="84" t="str">
        <f>IF(ISNA(VLOOKUP($E38,'NA Stoneham BA'!$A$17:$E$992,5,FALSE))=TRUE,"0",VLOOKUP($E38,'NA Stoneham BA'!$A$17:$E$992,5,FALSE))</f>
        <v>0</v>
      </c>
      <c r="AH38" s="247" t="str">
        <f>IF(ISNA(VLOOKUP($E38,'JrNats HP'!$A$17:$E$992,5,FALSE))=TRUE,"0",VLOOKUP($E38,'JrNats HP'!$A$17:$E$992,5,FALSE))</f>
        <v>0</v>
      </c>
      <c r="AI38" s="152" t="str">
        <f>IF(ISNA(VLOOKUP($E38,'CC Winsport HP'!$A$17:$E$992,5,FALSE))=TRUE,"0",VLOOKUP($E38,'CC Winsport HP'!$A$17:$E$992,5,FALSE))</f>
        <v>0</v>
      </c>
      <c r="AJ38" s="247" t="str">
        <f>IF(ISNA(VLOOKUP($E38,'JrNats SS'!$A$17:$E$992,5,FALSE))=TRUE,"0",VLOOKUP($E38,'JrNats SS'!$A$17:$E$992,5,FALSE))</f>
        <v>0</v>
      </c>
      <c r="AK38" s="247" t="str">
        <f>IF(ISNA(VLOOKUP($E38,'JrNats BA'!$A$17:$E$992,5,FALSE))=TRUE,"0",VLOOKUP($E38,'JrNats BA'!$A$17:$E$992,5,FALSE))</f>
        <v>0</v>
      </c>
      <c r="AL38" s="341" t="str">
        <f>IF(ISNA(VLOOKUP($E38,'CC Yukon BA 2023'!$A$17:$E$992,5,FALSE))=TRUE,"0",VLOOKUP($E38,'CC Yukon BA 2023'!$A$17:$E$992,5,FALSE))</f>
        <v>0</v>
      </c>
      <c r="AM38" s="341" t="str">
        <f>IF(ISNA(VLOOKUP($E38,'CC Yukon SS 2023'!$A$17:$E$992,5,FALSE))=TRUE,"0",VLOOKUP($E38,'CC Yukon SS 2023'!$A$17:$E$992,5,FALSE))</f>
        <v>0</v>
      </c>
      <c r="AN38"/>
    </row>
    <row r="39" spans="1:40" ht="17" customHeight="1" x14ac:dyDescent="0.15">
      <c r="A39" s="201" t="s">
        <v>71</v>
      </c>
      <c r="B39" s="202">
        <v>2012</v>
      </c>
      <c r="C39" s="202" t="s">
        <v>102</v>
      </c>
      <c r="D39" s="329" t="s">
        <v>79</v>
      </c>
      <c r="E39" s="203" t="s">
        <v>176</v>
      </c>
      <c r="F39" s="323"/>
      <c r="G39" s="323">
        <f>H39</f>
        <v>34</v>
      </c>
      <c r="H39" s="90">
        <f>RANK(L39,$L$6:$L$47,0)</f>
        <v>34</v>
      </c>
      <c r="I39" s="84">
        <f>LARGE(($N39:$AS39),1)</f>
        <v>121.11111111111103</v>
      </c>
      <c r="J39" s="84">
        <f>LARGE(($N39:$AS39),2)</f>
        <v>102.85714285714295</v>
      </c>
      <c r="K39" s="84">
        <f>LARGE(($N39:$AS39),3)</f>
        <v>0</v>
      </c>
      <c r="L39" s="152">
        <f>SUM(I39+J39+K39)</f>
        <v>223.96825396825398</v>
      </c>
      <c r="M39" s="85"/>
      <c r="N39" s="152" t="str">
        <f>IF(ISNA(VLOOKUP($E39,'CC Yukon BA'!$A$17:$E$991,5,FALSE))=TRUE,"0",VLOOKUP($E39,'CC Yukon BA'!$A$17:$E$991,5,FALSE))</f>
        <v>0</v>
      </c>
      <c r="O39" s="152">
        <v>0</v>
      </c>
      <c r="P39" s="152" t="str">
        <f>IF(ISNA(VLOOKUP($E39,'CC SunPeaks BA'!$A$17:$E$991,5,FALSE))=TRUE,"0",VLOOKUP($E39,'CC SunPeaks BA'!$A$17:$E$991,5,FALSE))</f>
        <v>0</v>
      </c>
      <c r="Q39" s="84" t="str">
        <f>IF(ISNA(VLOOKUP($E39,'TT Horseshoe1'!$A$17:$E$991,5,FALSE))=TRUE,"0",VLOOKUP($E39,'TT Horseshoe1'!$A$17:$E$991,5,FALSE))</f>
        <v>0</v>
      </c>
      <c r="R39" s="152" t="str">
        <f>IF(ISNA(VLOOKUP($E39,'CC SunPeaks SS'!$A$17:$E$991,5,FALSE))=TRUE,"0",VLOOKUP($E39,'CC SunPeaks SS'!$A$17:$E$991,5,FALSE))</f>
        <v>0</v>
      </c>
      <c r="S39" s="84" t="str">
        <f>IF(ISNA(VLOOKUP($E39,'TT Horseshoe2'!$A$17:$E$991,5,FALSE))=TRUE,"0",VLOOKUP($E39,'TT Horseshoe2'!$A$17:$E$991,5,FALSE))</f>
        <v>0</v>
      </c>
      <c r="T39" s="152" t="str">
        <f>IF(ISNA(VLOOKUP($E39,'CC Horseshoe SS'!$A$17:$E$991,5,FALSE))=TRUE,"0",VLOOKUP($E39,'CC Horseshoe SS'!$A$17:$E$991,5,FALSE))</f>
        <v>0</v>
      </c>
      <c r="U39" s="152" t="str">
        <f>IF(ISNA(VLOOKUP($E39,'CC Horseshoe BA'!$A$17:$E$991,5,FALSE))=TRUE,"0",VLOOKUP($E39,'CC Horseshoe BA'!$A$17:$E$991,5,FALSE))</f>
        <v>0</v>
      </c>
      <c r="V39" s="84" t="str">
        <f>IF(ISNA(VLOOKUP($E39,'NA Winsport SS'!$A$17:$E$991,5,FALSE))=TRUE,"0",VLOOKUP($E39,'NA Winsport SS'!$A$17:$E$991,5,FALSE))</f>
        <v>0</v>
      </c>
      <c r="W39" s="84" t="str">
        <f>IF(ISNA(VLOOKUP($E39,'NA Winsport SS'!$A$17:$E$991,5,FALSE))=TRUE,"0",VLOOKUP($E39,'NA Winsport SS'!$A$17:$E$991,5,FALSE))</f>
        <v>0</v>
      </c>
      <c r="X39" s="84">
        <f>IF(ISNA(VLOOKUP($E39,'TT BV 1'!$A$17:$E$991,5,FALSE))=TRUE,"0",VLOOKUP($E39,'TT BV 1'!$A$17:$E$991,5,FALSE))</f>
        <v>102.85714285714295</v>
      </c>
      <c r="Y39" s="84">
        <f>IF(ISNA(VLOOKUP($E39,'TT BV 2'!$A$17:$E$992,5,FALSE))=TRUE,"0",VLOOKUP($E39,'TT BV 2'!$A$17:$E$992,5,FALSE))</f>
        <v>121.11111111111103</v>
      </c>
      <c r="Z39" s="84" t="str">
        <f>IF(ISNA(VLOOKUP($E39,'NA Aspen SS'!$A$17:$E$992,5,FALSE))=TRUE,"0",VLOOKUP($E39,'NA Aspen SS'!$A$17:$E$992,5,FALSE))</f>
        <v>0</v>
      </c>
      <c r="AA39" s="84" t="str">
        <f>IF(ISNA(VLOOKUP($E39,'Step Up - Avila'!$A$17:$E$992,5,FALSE))=TRUE,"0",VLOOKUP($E39,'Step Up - Avila'!$A$17:$E$992,5,FALSE))</f>
        <v>0</v>
      </c>
      <c r="AB39" s="84" t="str">
        <f>IF(ISNA(VLOOKUP($E39,'CWG - PEI - SS'!$A$17:$E$992,5,FALSE))=TRUE,"0",VLOOKUP($E39,'CWG - PEI - SS'!$A$17:$E$992,5,FALSE))</f>
        <v>0</v>
      </c>
      <c r="AC39" s="84" t="str">
        <f>IF(ISNA(VLOOKUP($E39,'CWG - PEI - BA'!$A$17:$E$992,5,FALSE))=TRUE,"0",VLOOKUP($E39,'CWG - PEI - BA'!$A$17:$E$992,5,FALSE))</f>
        <v>0</v>
      </c>
      <c r="AD39" s="84" t="str">
        <f>IF(ISNA(VLOOKUP($E39,'Prov. Champs - CF - SS'!$A$17:$E$992,5,FALSE))=TRUE,"0",VLOOKUP($E39,'Prov. Champs - CF - SS'!$A$17:$E$992,5,FALSE))</f>
        <v>0</v>
      </c>
      <c r="AE39" s="84" t="str">
        <f>IF(ISNA(VLOOKUP($E39,'Prov. Champs - CF - BA'!$A$17:$E$992,5,FALSE))=TRUE,"0",VLOOKUP($E39,'Prov. Champs - CF - BA'!$A$17:$E$992,5,FALSE))</f>
        <v>0</v>
      </c>
      <c r="AF39" s="84" t="str">
        <f>IF(ISNA(VLOOKUP($E39,'NA Stoneham SS'!$A$17:$E$992,5,FALSE))=TRUE,"0",VLOOKUP($E39,'NA Stoneham SS'!$A$17:$E$992,5,FALSE))</f>
        <v>0</v>
      </c>
      <c r="AG39" s="84" t="str">
        <f>IF(ISNA(VLOOKUP($E39,'NA Stoneham BA'!$A$17:$E$992,5,FALSE))=TRUE,"0",VLOOKUP($E39,'NA Stoneham BA'!$A$17:$E$992,5,FALSE))</f>
        <v>0</v>
      </c>
      <c r="AH39" s="152" t="str">
        <f>IF(ISNA(VLOOKUP($E39,'JrNats HP'!$A$17:$E$992,5,FALSE))=TRUE,"0",VLOOKUP($E39,'JrNats HP'!$A$17:$E$992,5,FALSE))</f>
        <v>0</v>
      </c>
      <c r="AI39" s="152" t="str">
        <f>IF(ISNA(VLOOKUP($E39,'CC Winsport HP'!$A$17:$E$992,5,FALSE))=TRUE,"0",VLOOKUP($E39,'CC Winsport HP'!$A$17:$E$992,5,FALSE))</f>
        <v>0</v>
      </c>
      <c r="AJ39" s="152" t="str">
        <f>IF(ISNA(VLOOKUP($E39,'JrNats SS'!$A$17:$E$992,5,FALSE))=TRUE,"0",VLOOKUP($E39,'JrNats SS'!$A$17:$E$992,5,FALSE))</f>
        <v>0</v>
      </c>
      <c r="AK39" s="152" t="str">
        <f>IF(ISNA(VLOOKUP($E39,'JrNats BA'!$A$17:$E$992,5,FALSE))=TRUE,"0",VLOOKUP($E39,'JrNats BA'!$A$17:$E$992,5,FALSE))</f>
        <v>0</v>
      </c>
      <c r="AL39" s="341" t="str">
        <f>IF(ISNA(VLOOKUP($E39,'CC Yukon BA 2023'!$A$17:$E$992,5,FALSE))=TRUE,"0",VLOOKUP($E39,'CC Yukon BA 2023'!$A$17:$E$992,5,FALSE))</f>
        <v>0</v>
      </c>
      <c r="AM39" s="341" t="str">
        <f>IF(ISNA(VLOOKUP($E39,'CC Yukon SS 2023'!$A$17:$E$992,5,FALSE))=TRUE,"0",VLOOKUP($E39,'CC Yukon SS 2023'!$A$17:$E$992,5,FALSE))</f>
        <v>0</v>
      </c>
      <c r="AN39" s="324"/>
    </row>
    <row r="40" spans="1:40" ht="17" customHeight="1" x14ac:dyDescent="0.15">
      <c r="A40" s="73" t="s">
        <v>70</v>
      </c>
      <c r="B40" s="112">
        <v>2011</v>
      </c>
      <c r="C40" s="112" t="s">
        <v>104</v>
      </c>
      <c r="D40" s="112" t="s">
        <v>78</v>
      </c>
      <c r="E40" s="74" t="s">
        <v>134</v>
      </c>
      <c r="F40" s="58"/>
      <c r="G40" s="58">
        <f>H40</f>
        <v>35</v>
      </c>
      <c r="H40" s="90">
        <f>RANK(L40,$L$6:$L$47,0)</f>
        <v>35</v>
      </c>
      <c r="I40" s="84">
        <f>LARGE(($N40:$AS40),1)</f>
        <v>89.999999999999829</v>
      </c>
      <c r="J40" s="84">
        <f>LARGE(($N40:$AS40),2)</f>
        <v>81.428571428571558</v>
      </c>
      <c r="K40" s="84">
        <f>LARGE(($N40:$AS40),3)</f>
        <v>50.689655172413723</v>
      </c>
      <c r="L40" s="152">
        <f>SUM(I40+J40+K40)</f>
        <v>222.11822660098511</v>
      </c>
      <c r="M40" s="85"/>
      <c r="N40" s="152" t="str">
        <f>IF(ISNA(VLOOKUP($E40,'CC Yukon BA'!$A$17:$E$991,5,FALSE))=TRUE,"0",VLOOKUP($E40,'CC Yukon BA'!$A$17:$E$991,5,FALSE))</f>
        <v>0</v>
      </c>
      <c r="O40" s="152" t="str">
        <f>IF(ISNA(VLOOKUP($E40,'CC Yukon SS'!$A$17:$E$991,5,FALSE))=TRUE,"0",VLOOKUP($E40,'CC Yukon SS'!$A$17:$E$991,5,FALSE))</f>
        <v>0</v>
      </c>
      <c r="P40" s="152" t="str">
        <f>IF(ISNA(VLOOKUP($E40,'CC SunPeaks BA'!$A$17:$E$991,5,FALSE))=TRUE,"0",VLOOKUP($E40,'CC SunPeaks BA'!$A$17:$E$991,5,FALSE))</f>
        <v>0</v>
      </c>
      <c r="Q40" s="84">
        <f>IF(ISNA(VLOOKUP($E40,'TT Horseshoe1'!$A$17:$E$991,5,FALSE))=TRUE,"0",VLOOKUP($E40,'TT Horseshoe1'!$A$17:$E$991,5,FALSE))</f>
        <v>37.741935483870861</v>
      </c>
      <c r="R40" s="152" t="str">
        <f>IF(ISNA(VLOOKUP($E40,'CC SunPeaks SS'!$A$17:$E$991,5,FALSE))=TRUE,"0",VLOOKUP($E40,'CC SunPeaks SS'!$A$17:$E$991,5,FALSE))</f>
        <v>0</v>
      </c>
      <c r="S40" s="84">
        <f>IF(ISNA(VLOOKUP($E40,'TT Horseshoe2'!$A$17:$E$991,5,FALSE))=TRUE,"0",VLOOKUP($E40,'TT Horseshoe2'!$A$17:$E$991,5,FALSE))</f>
        <v>50.689655172413723</v>
      </c>
      <c r="T40" s="152" t="str">
        <f>IF(ISNA(VLOOKUP($E40,'CC Horseshoe SS'!$A$17:$E$991,5,FALSE))=TRUE,"0",VLOOKUP($E40,'CC Horseshoe SS'!$A$17:$E$991,5,FALSE))</f>
        <v>0</v>
      </c>
      <c r="U40" s="152" t="str">
        <f>IF(ISNA(VLOOKUP($E40,'CC Horseshoe BA'!$A$17:$E$991,5,FALSE))=TRUE,"0",VLOOKUP($E40,'CC Horseshoe BA'!$A$17:$E$991,5,FALSE))</f>
        <v>0</v>
      </c>
      <c r="V40" s="84" t="str">
        <f>IF(ISNA(VLOOKUP($E40,'NA Winsport SS'!$A$17:$E$991,5,FALSE))=TRUE,"0",VLOOKUP($E40,'NA Winsport SS'!$A$17:$E$991,5,FALSE))</f>
        <v>0</v>
      </c>
      <c r="W40" s="84" t="str">
        <f>IF(ISNA(VLOOKUP($E40,'NA Winsport SS'!$A$17:$E$991,5,FALSE))=TRUE,"0",VLOOKUP($E40,'NA Winsport SS'!$A$17:$E$991,5,FALSE))</f>
        <v>0</v>
      </c>
      <c r="X40" s="84">
        <f>IF(ISNA(VLOOKUP($E40,'TT BV 1'!$A$17:$E$991,5,FALSE))=TRUE,"0",VLOOKUP($E40,'TT BV 1'!$A$17:$E$991,5,FALSE))</f>
        <v>81.428571428571558</v>
      </c>
      <c r="Y40" s="84">
        <f>IF(ISNA(VLOOKUP($E40,'TT BV 2'!$A$17:$E$992,5,FALSE))=TRUE,"0",VLOOKUP($E40,'TT BV 2'!$A$17:$E$992,5,FALSE))</f>
        <v>89.999999999999829</v>
      </c>
      <c r="Z40" s="84" t="str">
        <f>IF(ISNA(VLOOKUP($E40,'NA Aspen SS'!$A$17:$E$992,5,FALSE))=TRUE,"0",VLOOKUP($E40,'NA Aspen SS'!$A$17:$E$992,5,FALSE))</f>
        <v>0</v>
      </c>
      <c r="AA40" s="84" t="str">
        <f>IF(ISNA(VLOOKUP($E40,'Step Up - Avila'!$A$17:$E$992,5,FALSE))=TRUE,"0",VLOOKUP($E40,'Step Up - Avila'!$A$17:$E$992,5,FALSE))</f>
        <v>0</v>
      </c>
      <c r="AB40" s="84" t="str">
        <f>IF(ISNA(VLOOKUP($E40,'CWG - PEI - SS'!$A$17:$E$992,5,FALSE))=TRUE,"0",VLOOKUP($E40,'CWG - PEI - SS'!$A$17:$E$992,5,FALSE))</f>
        <v>0</v>
      </c>
      <c r="AC40" s="84" t="str">
        <f>IF(ISNA(VLOOKUP($E40,'CWG - PEI - BA'!$A$17:$E$992,5,FALSE))=TRUE,"0",VLOOKUP($E40,'CWG - PEI - BA'!$A$17:$E$992,5,FALSE))</f>
        <v>0</v>
      </c>
      <c r="AD40" s="84">
        <f>IF(ISNA(VLOOKUP($E40,'Prov. Champs - CF - SS'!$A$17:$E$992,5,FALSE))=TRUE,"0",VLOOKUP($E40,'Prov. Champs - CF - SS'!$A$17:$E$992,5,FALSE))</f>
        <v>33</v>
      </c>
      <c r="AE40" s="84">
        <f>IF(ISNA(VLOOKUP($E40,'Prov. Champs - CF - BA'!$A$17:$E$992,5,FALSE))=TRUE,"0",VLOOKUP($E40,'Prov. Champs - CF - BA'!$A$17:$E$992,5,FALSE))</f>
        <v>33.333333333333343</v>
      </c>
      <c r="AF40" s="84" t="str">
        <f>IF(ISNA(VLOOKUP($E40,'NA Stoneham SS'!$A$17:$E$992,5,FALSE))=TRUE,"0",VLOOKUP($E40,'NA Stoneham SS'!$A$17:$E$992,5,FALSE))</f>
        <v>0</v>
      </c>
      <c r="AG40" s="84" t="str">
        <f>IF(ISNA(VLOOKUP($E40,'NA Stoneham BA'!$A$17:$E$992,5,FALSE))=TRUE,"0",VLOOKUP($E40,'NA Stoneham BA'!$A$17:$E$992,5,FALSE))</f>
        <v>0</v>
      </c>
      <c r="AH40" s="247" t="str">
        <f>IF(ISNA(VLOOKUP($E40,'JrNats HP'!$A$17:$E$992,5,FALSE))=TRUE,"0",VLOOKUP($E40,'JrNats HP'!$A$17:$E$992,5,FALSE))</f>
        <v>0</v>
      </c>
      <c r="AI40" s="152" t="str">
        <f>IF(ISNA(VLOOKUP($E40,'CC Winsport HP'!$A$17:$E$992,5,FALSE))=TRUE,"0",VLOOKUP($E40,'CC Winsport HP'!$A$17:$E$992,5,FALSE))</f>
        <v>0</v>
      </c>
      <c r="AJ40" s="247" t="str">
        <f>IF(ISNA(VLOOKUP($E40,'JrNats SS'!$A$17:$E$992,5,FALSE))=TRUE,"0",VLOOKUP($E40,'JrNats SS'!$A$17:$E$992,5,FALSE))</f>
        <v>0</v>
      </c>
      <c r="AK40" s="247" t="str">
        <f>IF(ISNA(VLOOKUP($E40,'JrNats BA'!$A$17:$E$992,5,FALSE))=TRUE,"0",VLOOKUP($E40,'JrNats BA'!$A$17:$E$992,5,FALSE))</f>
        <v>0</v>
      </c>
      <c r="AL40" s="341" t="str">
        <f>IF(ISNA(VLOOKUP($E40,'CC Yukon BA 2023'!$A$17:$E$992,5,FALSE))=TRUE,"0",VLOOKUP($E40,'CC Yukon BA 2023'!$A$17:$E$992,5,FALSE))</f>
        <v>0</v>
      </c>
      <c r="AM40" s="341" t="str">
        <f>IF(ISNA(VLOOKUP($E40,'CC Yukon SS 2023'!$A$17:$E$992,5,FALSE))=TRUE,"0",VLOOKUP($E40,'CC Yukon SS 2023'!$A$17:$E$992,5,FALSE))</f>
        <v>0</v>
      </c>
    </row>
    <row r="41" spans="1:40" ht="17" customHeight="1" x14ac:dyDescent="0.15">
      <c r="A41" s="73" t="s">
        <v>71</v>
      </c>
      <c r="B41" s="112">
        <v>2007</v>
      </c>
      <c r="C41" s="112" t="s">
        <v>102</v>
      </c>
      <c r="D41" s="112" t="s">
        <v>76</v>
      </c>
      <c r="E41" s="74" t="s">
        <v>165</v>
      </c>
      <c r="F41" s="58"/>
      <c r="G41" s="58">
        <f>H41</f>
        <v>36</v>
      </c>
      <c r="H41" s="90">
        <f>RANK(L41,$L$6:$L$47,0)</f>
        <v>36</v>
      </c>
      <c r="I41" s="84">
        <f>LARGE(($N41:$AS41),1)</f>
        <v>78</v>
      </c>
      <c r="J41" s="84">
        <f>LARGE(($N41:$AS41),2)</f>
        <v>70.000000000000028</v>
      </c>
      <c r="K41" s="84">
        <f>LARGE(($N41:$AS41),3)</f>
        <v>68.571428571428726</v>
      </c>
      <c r="L41" s="152">
        <f>SUM(I41+J41+K41)</f>
        <v>216.57142857142875</v>
      </c>
      <c r="M41" s="85"/>
      <c r="N41" s="152" t="str">
        <f>IF(ISNA(VLOOKUP($E41,'CC Yukon BA'!$A$17:$E$991,5,FALSE))=TRUE,"0",VLOOKUP($E41,'CC Yukon BA'!$A$17:$E$991,5,FALSE))</f>
        <v>0</v>
      </c>
      <c r="O41" s="152" t="str">
        <f>IF(ISNA(VLOOKUP($E41,'CC Yukon SS'!$A$17:$E$991,5,FALSE))=TRUE,"0",VLOOKUP($E41,'CC Yukon SS'!$A$17:$E$991,5,FALSE))</f>
        <v>0</v>
      </c>
      <c r="P41" s="152" t="str">
        <f>IF(ISNA(VLOOKUP($E41,'CC SunPeaks BA'!$A$17:$E$991,5,FALSE))=TRUE,"0",VLOOKUP($E41,'CC SunPeaks BA'!$A$17:$E$991,5,FALSE))</f>
        <v>0</v>
      </c>
      <c r="Q41" s="84" t="str">
        <f>IF(ISNA(VLOOKUP($E41,'TT Horseshoe1'!$A$17:$E$991,5,FALSE))=TRUE,"0",VLOOKUP($E41,'TT Horseshoe1'!$A$17:$E$991,5,FALSE))</f>
        <v>0</v>
      </c>
      <c r="R41" s="152" t="str">
        <f>IF(ISNA(VLOOKUP($E41,'CC SunPeaks SS'!$A$17:$E$991,5,FALSE))=TRUE,"0",VLOOKUP($E41,'CC SunPeaks SS'!$A$17:$E$991,5,FALSE))</f>
        <v>0</v>
      </c>
      <c r="S41" s="84" t="str">
        <f>IF(ISNA(VLOOKUP($E41,'TT Horseshoe2'!$A$17:$E$991,5,FALSE))=TRUE,"0",VLOOKUP($E41,'TT Horseshoe2'!$A$17:$E$991,5,FALSE))</f>
        <v>0</v>
      </c>
      <c r="T41" s="152" t="str">
        <f>IF(ISNA(VLOOKUP($E41,'CC Horseshoe SS'!$A$17:$E$991,5,FALSE))=TRUE,"0",VLOOKUP($E41,'CC Horseshoe SS'!$A$17:$E$991,5,FALSE))</f>
        <v>0</v>
      </c>
      <c r="U41" s="152" t="str">
        <f>IF(ISNA(VLOOKUP($E41,'CC Horseshoe BA'!$A$17:$E$991,5,FALSE))=TRUE,"0",VLOOKUP($E41,'CC Horseshoe BA'!$A$17:$E$991,5,FALSE))</f>
        <v>0</v>
      </c>
      <c r="V41" s="84" t="str">
        <f>IF(ISNA(VLOOKUP($E41,'NA Winsport SS'!$A$17:$E$991,5,FALSE))=TRUE,"0",VLOOKUP($E41,'NA Winsport SS'!$A$17:$E$991,5,FALSE))</f>
        <v>0</v>
      </c>
      <c r="W41" s="84" t="str">
        <f>IF(ISNA(VLOOKUP($E41,'NA Winsport SS'!$A$17:$E$991,5,FALSE))=TRUE,"0",VLOOKUP($E41,'NA Winsport SS'!$A$17:$E$991,5,FALSE))</f>
        <v>0</v>
      </c>
      <c r="X41" s="84">
        <f>IF(ISNA(VLOOKUP($E41,'TT BV 1'!$A$17:$E$991,5,FALSE))=TRUE,"0",VLOOKUP($E41,'TT BV 1'!$A$17:$E$991,5,FALSE))</f>
        <v>68.571428571428726</v>
      </c>
      <c r="Y41" s="84">
        <f>IF(ISNA(VLOOKUP($E41,'TT BV 2'!$A$17:$E$992,5,FALSE))=TRUE,"0",VLOOKUP($E41,'TT BV 2'!$A$17:$E$992,5,FALSE))</f>
        <v>65.555555555555316</v>
      </c>
      <c r="Z41" s="84" t="str">
        <f>IF(ISNA(VLOOKUP($E41,'NA Aspen SS'!$A$17:$E$992,5,FALSE))=TRUE,"0",VLOOKUP($E41,'NA Aspen SS'!$A$17:$E$992,5,FALSE))</f>
        <v>0</v>
      </c>
      <c r="AA41" s="84" t="str">
        <f>IF(ISNA(VLOOKUP($E41,'Step Up - Avila'!$A$17:$E$992,5,FALSE))=TRUE,"0",VLOOKUP($E41,'Step Up - Avila'!$A$17:$E$992,5,FALSE))</f>
        <v>0</v>
      </c>
      <c r="AB41" s="84" t="str">
        <f>IF(ISNA(VLOOKUP($E41,'CWG - PEI - SS'!$A$17:$E$992,5,FALSE))=TRUE,"0",VLOOKUP($E41,'CWG - PEI - SS'!$A$17:$E$992,5,FALSE))</f>
        <v>0</v>
      </c>
      <c r="AC41" s="84" t="str">
        <f>IF(ISNA(VLOOKUP($E41,'CWG - PEI - BA'!$A$17:$E$992,5,FALSE))=TRUE,"0",VLOOKUP($E41,'CWG - PEI - BA'!$A$17:$E$992,5,FALSE))</f>
        <v>0</v>
      </c>
      <c r="AD41" s="84">
        <f>IF(ISNA(VLOOKUP($E41,'Prov. Champs - CF - SS'!$A$17:$E$992,5,FALSE))=TRUE,"0",VLOOKUP($E41,'Prov. Champs - CF - SS'!$A$17:$E$992,5,FALSE))</f>
        <v>78</v>
      </c>
      <c r="AE41" s="84">
        <f>IF(ISNA(VLOOKUP($E41,'Prov. Champs - CF - BA'!$A$17:$E$992,5,FALSE))=TRUE,"0",VLOOKUP($E41,'Prov. Champs - CF - BA'!$A$17:$E$992,5,FALSE))</f>
        <v>70.000000000000028</v>
      </c>
      <c r="AF41" s="84" t="str">
        <f>IF(ISNA(VLOOKUP($E41,'NA Stoneham SS'!$A$17:$E$992,5,FALSE))=TRUE,"0",VLOOKUP($E41,'NA Stoneham SS'!$A$17:$E$992,5,FALSE))</f>
        <v>0</v>
      </c>
      <c r="AG41" s="84" t="str">
        <f>IF(ISNA(VLOOKUP($E41,'NA Stoneham BA'!$A$17:$E$992,5,FALSE))=TRUE,"0",VLOOKUP($E41,'NA Stoneham BA'!$A$17:$E$992,5,FALSE))</f>
        <v>0</v>
      </c>
      <c r="AH41" s="247" t="str">
        <f>IF(ISNA(VLOOKUP($E41,'JrNats HP'!$A$17:$E$992,5,FALSE))=TRUE,"0",VLOOKUP($E41,'JrNats HP'!$A$17:$E$992,5,FALSE))</f>
        <v>0</v>
      </c>
      <c r="AI41" s="152" t="str">
        <f>IF(ISNA(VLOOKUP($E41,'CC Winsport HP'!$A$17:$E$992,5,FALSE))=TRUE,"0",VLOOKUP($E41,'CC Winsport HP'!$A$17:$E$992,5,FALSE))</f>
        <v>0</v>
      </c>
      <c r="AJ41" s="247" t="str">
        <f>IF(ISNA(VLOOKUP($E41,'JrNats SS'!$A$17:$E$992,5,FALSE))=TRUE,"0",VLOOKUP($E41,'JrNats SS'!$A$17:$E$992,5,FALSE))</f>
        <v>0</v>
      </c>
      <c r="AK41" s="247" t="str">
        <f>IF(ISNA(VLOOKUP($E41,'JrNats BA'!$A$17:$E$992,5,FALSE))=TRUE,"0",VLOOKUP($E41,'JrNats BA'!$A$17:$E$992,5,FALSE))</f>
        <v>0</v>
      </c>
      <c r="AL41" s="341" t="str">
        <f>IF(ISNA(VLOOKUP($E41,'CC Yukon BA 2023'!$A$17:$E$992,5,FALSE))=TRUE,"0",VLOOKUP($E41,'CC Yukon BA 2023'!$A$17:$E$992,5,FALSE))</f>
        <v>0</v>
      </c>
      <c r="AM41" s="341" t="str">
        <f>IF(ISNA(VLOOKUP($E41,'CC Yukon SS 2023'!$A$17:$E$992,5,FALSE))=TRUE,"0",VLOOKUP($E41,'CC Yukon SS 2023'!$A$17:$E$992,5,FALSE))</f>
        <v>0</v>
      </c>
    </row>
    <row r="42" spans="1:40" ht="17" customHeight="1" x14ac:dyDescent="0.15">
      <c r="A42" s="73" t="s">
        <v>276</v>
      </c>
      <c r="B42" s="112">
        <v>2005</v>
      </c>
      <c r="C42" s="112" t="s">
        <v>102</v>
      </c>
      <c r="D42" s="112" t="s">
        <v>183</v>
      </c>
      <c r="E42" s="74" t="s">
        <v>115</v>
      </c>
      <c r="F42" s="58"/>
      <c r="G42" s="58">
        <f>H42</f>
        <v>37</v>
      </c>
      <c r="H42" s="90">
        <f>RANK(L42,$L$6:$L$47,0)</f>
        <v>37</v>
      </c>
      <c r="I42" s="84">
        <f>LARGE(($N42:$AS42),1)</f>
        <v>91.935483870967687</v>
      </c>
      <c r="J42" s="84">
        <f>LARGE(($N42:$AS42),2)</f>
        <v>71.37931034482753</v>
      </c>
      <c r="K42" s="84">
        <f>LARGE(($N42:$AS42),3)</f>
        <v>47.777777777777544</v>
      </c>
      <c r="L42" s="152">
        <f>SUM(I42+J42+K42)</f>
        <v>211.09257199357276</v>
      </c>
      <c r="M42" s="85"/>
      <c r="N42" s="152" t="str">
        <f>IF(ISNA(VLOOKUP($E42,'CC Yukon BA'!$A$17:$E$991,5,FALSE))=TRUE,"0",VLOOKUP($E42,'CC Yukon BA'!$A$17:$E$991,5,FALSE))</f>
        <v>0</v>
      </c>
      <c r="O42" s="152" t="str">
        <f>IF(ISNA(VLOOKUP($E42,'CC Yukon SS'!$A$17:$E$991,5,FALSE))=TRUE,"0",VLOOKUP($E42,'CC Yukon SS'!$A$17:$E$991,5,FALSE))</f>
        <v>0</v>
      </c>
      <c r="P42" s="152" t="str">
        <f>IF(ISNA(VLOOKUP($E42,'CC SunPeaks BA'!$A$17:$E$991,5,FALSE))=TRUE,"0",VLOOKUP($E42,'CC SunPeaks BA'!$A$17:$E$991,5,FALSE))</f>
        <v>0</v>
      </c>
      <c r="Q42" s="84">
        <f>IF(ISNA(VLOOKUP($E42,'TT Horseshoe1'!$A$17:$E$991,5,FALSE))=TRUE,"0",VLOOKUP($E42,'TT Horseshoe1'!$A$17:$E$991,5,FALSE))</f>
        <v>91.935483870967687</v>
      </c>
      <c r="R42" s="152" t="str">
        <f>IF(ISNA(VLOOKUP($E42,'CC SunPeaks SS'!$A$17:$E$991,5,FALSE))=TRUE,"0",VLOOKUP($E42,'CC SunPeaks SS'!$A$17:$E$991,5,FALSE))</f>
        <v>0</v>
      </c>
      <c r="S42" s="84">
        <f>IF(ISNA(VLOOKUP($E42,'TT Horseshoe2'!$A$17:$E$991,5,FALSE))=TRUE,"0",VLOOKUP($E42,'TT Horseshoe2'!$A$17:$E$991,5,FALSE))</f>
        <v>71.37931034482753</v>
      </c>
      <c r="T42" s="152" t="str">
        <f>IF(ISNA(VLOOKUP($E42,'CC Horseshoe SS'!$A$17:$E$991,5,FALSE))=TRUE,"0",VLOOKUP($E42,'CC Horseshoe SS'!$A$17:$E$991,5,FALSE))</f>
        <v>0</v>
      </c>
      <c r="U42" s="152" t="str">
        <f>IF(ISNA(VLOOKUP($E42,'CC Horseshoe BA'!$A$17:$E$991,5,FALSE))=TRUE,"0",VLOOKUP($E42,'CC Horseshoe BA'!$A$17:$E$991,5,FALSE))</f>
        <v>0</v>
      </c>
      <c r="V42" s="84" t="str">
        <f>IF(ISNA(VLOOKUP($E42,'NA Winsport SS'!$A$17:$E$991,5,FALSE))=TRUE,"0",VLOOKUP($E42,'NA Winsport SS'!$A$17:$E$991,5,FALSE))</f>
        <v>0</v>
      </c>
      <c r="W42" s="84" t="str">
        <f>IF(ISNA(VLOOKUP($E42,'NA Winsport SS'!$A$17:$E$991,5,FALSE))=TRUE,"0",VLOOKUP($E42,'NA Winsport SS'!$A$17:$E$991,5,FALSE))</f>
        <v>0</v>
      </c>
      <c r="X42" s="84">
        <f>IF(ISNA(VLOOKUP($E42,'TT BV 1'!$A$17:$E$991,5,FALSE))=TRUE,"0",VLOOKUP($E42,'TT BV 1'!$A$17:$E$991,5,FALSE))</f>
        <v>0</v>
      </c>
      <c r="Y42" s="84">
        <f>IF(ISNA(VLOOKUP($E42,'TT BV 2'!$A$17:$E$992,5,FALSE))=TRUE,"0",VLOOKUP($E42,'TT BV 2'!$A$17:$E$992,5,FALSE))</f>
        <v>47.777777777777544</v>
      </c>
      <c r="Z42" s="84" t="str">
        <f>IF(ISNA(VLOOKUP($E42,'NA Aspen SS'!$A$17:$E$992,5,FALSE))=TRUE,"0",VLOOKUP($E42,'NA Aspen SS'!$A$17:$E$992,5,FALSE))</f>
        <v>0</v>
      </c>
      <c r="AA42" s="84" t="str">
        <f>IF(ISNA(VLOOKUP($E42,'Step Up - Avila'!$A$17:$E$992,5,FALSE))=TRUE,"0",VLOOKUP($E42,'Step Up - Avila'!$A$17:$E$992,5,FALSE))</f>
        <v>0</v>
      </c>
      <c r="AB42" s="84" t="str">
        <f>IF(ISNA(VLOOKUP($E42,'CWG - PEI - SS'!$A$17:$E$992,5,FALSE))=TRUE,"0",VLOOKUP($E42,'CWG - PEI - SS'!$A$17:$E$992,5,FALSE))</f>
        <v>0</v>
      </c>
      <c r="AC42" s="84" t="str">
        <f>IF(ISNA(VLOOKUP($E42,'CWG - PEI - BA'!$A$17:$E$992,5,FALSE))=TRUE,"0",VLOOKUP($E42,'CWG - PEI - BA'!$A$17:$E$992,5,FALSE))</f>
        <v>0</v>
      </c>
      <c r="AD42" s="84" t="str">
        <f>IF(ISNA(VLOOKUP($E42,'Prov. Champs - CF - SS'!$A$17:$E$992,5,FALSE))=TRUE,"0",VLOOKUP($E42,'Prov. Champs - CF - SS'!$A$17:$E$992,5,FALSE))</f>
        <v>0</v>
      </c>
      <c r="AE42" s="84" t="str">
        <f>IF(ISNA(VLOOKUP($E42,'Prov. Champs - CF - BA'!$A$17:$E$992,5,FALSE))=TRUE,"0",VLOOKUP($E42,'Prov. Champs - CF - BA'!$A$17:$E$992,5,FALSE))</f>
        <v>0</v>
      </c>
      <c r="AF42" s="84" t="str">
        <f>IF(ISNA(VLOOKUP($E42,'NA Stoneham SS'!$A$17:$E$992,5,FALSE))=TRUE,"0",VLOOKUP($E42,'NA Stoneham SS'!$A$17:$E$992,5,FALSE))</f>
        <v>0</v>
      </c>
      <c r="AG42" s="84" t="str">
        <f>IF(ISNA(VLOOKUP($E42,'NA Stoneham BA'!$A$17:$E$992,5,FALSE))=TRUE,"0",VLOOKUP($E42,'NA Stoneham BA'!$A$17:$E$992,5,FALSE))</f>
        <v>0</v>
      </c>
      <c r="AH42" s="247" t="str">
        <f>IF(ISNA(VLOOKUP($E42,'JrNats HP'!$A$17:$E$992,5,FALSE))=TRUE,"0",VLOOKUP($E42,'JrNats HP'!$A$17:$E$992,5,FALSE))</f>
        <v>0</v>
      </c>
      <c r="AI42" s="152" t="str">
        <f>IF(ISNA(VLOOKUP($E42,'CC Winsport HP'!$A$17:$E$992,5,FALSE))=TRUE,"0",VLOOKUP($E42,'CC Winsport HP'!$A$17:$E$992,5,FALSE))</f>
        <v>0</v>
      </c>
      <c r="AJ42" s="247" t="str">
        <f>IF(ISNA(VLOOKUP($E42,'JrNats SS'!$A$17:$E$992,5,FALSE))=TRUE,"0",VLOOKUP($E42,'JrNats SS'!$A$17:$E$992,5,FALSE))</f>
        <v>0</v>
      </c>
      <c r="AK42" s="247" t="str">
        <f>IF(ISNA(VLOOKUP($E42,'JrNats BA'!$A$17:$E$992,5,FALSE))=TRUE,"0",VLOOKUP($E42,'JrNats BA'!$A$17:$E$992,5,FALSE))</f>
        <v>0</v>
      </c>
      <c r="AL42" s="341" t="str">
        <f>IF(ISNA(VLOOKUP($E42,'CC Yukon BA 2023'!$A$17:$E$992,5,FALSE))=TRUE,"0",VLOOKUP($E42,'CC Yukon BA 2023'!$A$17:$E$992,5,FALSE))</f>
        <v>0</v>
      </c>
      <c r="AM42" s="341" t="str">
        <f>IF(ISNA(VLOOKUP($E42,'CC Yukon SS 2023'!$A$17:$E$992,5,FALSE))=TRUE,"0",VLOOKUP($E42,'CC Yukon SS 2023'!$A$17:$E$992,5,FALSE))</f>
        <v>0</v>
      </c>
    </row>
    <row r="43" spans="1:40" ht="17" customHeight="1" x14ac:dyDescent="0.15">
      <c r="A43" s="73" t="s">
        <v>96</v>
      </c>
      <c r="B43" s="112">
        <v>2009</v>
      </c>
      <c r="C43" s="112" t="s">
        <v>102</v>
      </c>
      <c r="D43" s="112" t="s">
        <v>77</v>
      </c>
      <c r="E43" s="74" t="s">
        <v>132</v>
      </c>
      <c r="F43" s="58"/>
      <c r="G43" s="58">
        <f>H43</f>
        <v>38</v>
      </c>
      <c r="H43" s="90">
        <f>RANK(L43,$L$6:$L$47,0)</f>
        <v>38</v>
      </c>
      <c r="I43" s="84">
        <f>LARGE(($N43:$AS43),1)</f>
        <v>66.428571428571587</v>
      </c>
      <c r="J43" s="84">
        <f>LARGE(($N43:$AS43),2)</f>
        <v>54.444444444444208</v>
      </c>
      <c r="K43" s="84">
        <f>LARGE(($N43:$AS43),3)</f>
        <v>42.413793103448199</v>
      </c>
      <c r="L43" s="152">
        <f>SUM(I43+J43+K43)</f>
        <v>163.28680897646399</v>
      </c>
      <c r="M43" s="85"/>
      <c r="N43" s="152">
        <v>0</v>
      </c>
      <c r="O43" s="152" t="str">
        <f>IF(ISNA(VLOOKUP($E43,'CC Yukon SS'!$A$17:$E$991,5,FALSE))=TRUE,"0",VLOOKUP($E43,'CC Yukon SS'!$A$17:$E$991,5,FALSE))</f>
        <v>0</v>
      </c>
      <c r="P43" s="152" t="str">
        <f>IF(ISNA(VLOOKUP($E43,'CC SunPeaks BA'!$A$17:$E$991,5,FALSE))=TRUE,"0",VLOOKUP($E43,'CC SunPeaks BA'!$A$17:$E$991,5,FALSE))</f>
        <v>0</v>
      </c>
      <c r="Q43" s="84">
        <f>IF(ISNA(VLOOKUP($E43,'TT Horseshoe1'!$A$17:$E$991,5,FALSE))=TRUE,"0",VLOOKUP($E43,'TT Horseshoe1'!$A$17:$E$991,5,FALSE))</f>
        <v>33.870967741935374</v>
      </c>
      <c r="R43" s="152" t="str">
        <f>IF(ISNA(VLOOKUP($E43,'CC SunPeaks SS'!$A$17:$E$991,5,FALSE))=TRUE,"0",VLOOKUP($E43,'CC SunPeaks SS'!$A$17:$E$991,5,FALSE))</f>
        <v>0</v>
      </c>
      <c r="S43" s="84">
        <f>IF(ISNA(VLOOKUP($E43,'TT Horseshoe2'!$A$17:$E$991,5,FALSE))=TRUE,"0",VLOOKUP($E43,'TT Horseshoe2'!$A$17:$E$991,5,FALSE))</f>
        <v>42.413793103448199</v>
      </c>
      <c r="T43" s="152" t="str">
        <f>IF(ISNA(VLOOKUP($E43,'CC Horseshoe SS'!$A$17:$E$991,5,FALSE))=TRUE,"0",VLOOKUP($E43,'CC Horseshoe SS'!$A$17:$E$991,5,FALSE))</f>
        <v>0</v>
      </c>
      <c r="U43" s="152" t="str">
        <f>IF(ISNA(VLOOKUP($E43,'CC Horseshoe BA'!$A$17:$E$991,5,FALSE))=TRUE,"0",VLOOKUP($E43,'CC Horseshoe BA'!$A$17:$E$991,5,FALSE))</f>
        <v>0</v>
      </c>
      <c r="V43" s="84" t="str">
        <f>IF(ISNA(VLOOKUP($E43,'NA Winsport SS'!$A$17:$E$991,5,FALSE))=TRUE,"0",VLOOKUP($E43,'NA Winsport SS'!$A$17:$E$991,5,FALSE))</f>
        <v>0</v>
      </c>
      <c r="W43" s="84" t="str">
        <f>IF(ISNA(VLOOKUP($E43,'NA Winsport SS'!$A$17:$E$991,5,FALSE))=TRUE,"0",VLOOKUP($E43,'NA Winsport SS'!$A$17:$E$991,5,FALSE))</f>
        <v>0</v>
      </c>
      <c r="X43" s="84">
        <f>IF(ISNA(VLOOKUP($E43,'TT BV 1'!$A$17:$E$991,5,FALSE))=TRUE,"0",VLOOKUP($E43,'TT BV 1'!$A$17:$E$991,5,FALSE))</f>
        <v>66.428571428571587</v>
      </c>
      <c r="Y43" s="84">
        <f>IF(ISNA(VLOOKUP($E43,'TT BV 2'!$A$17:$E$992,5,FALSE))=TRUE,"0",VLOOKUP($E43,'TT BV 2'!$A$17:$E$992,5,FALSE))</f>
        <v>54.444444444444208</v>
      </c>
      <c r="Z43" s="84" t="str">
        <f>IF(ISNA(VLOOKUP($E43,'NA Aspen SS'!$A$17:$E$992,5,FALSE))=TRUE,"0",VLOOKUP($E43,'NA Aspen SS'!$A$17:$E$992,5,FALSE))</f>
        <v>0</v>
      </c>
      <c r="AA43" s="84" t="str">
        <f>IF(ISNA(VLOOKUP($E43,'Step Up - Avila'!$A$17:$E$992,5,FALSE))=TRUE,"0",VLOOKUP($E43,'Step Up - Avila'!$A$17:$E$992,5,FALSE))</f>
        <v>0</v>
      </c>
      <c r="AB43" s="84" t="str">
        <f>IF(ISNA(VLOOKUP($E43,'CWG - PEI - SS'!$A$17:$E$992,5,FALSE))=TRUE,"0",VLOOKUP($E43,'CWG - PEI - SS'!$A$17:$E$992,5,FALSE))</f>
        <v>0</v>
      </c>
      <c r="AC43" s="84" t="str">
        <f>IF(ISNA(VLOOKUP($E43,'CWG - PEI - BA'!$A$17:$E$992,5,FALSE))=TRUE,"0",VLOOKUP($E43,'CWG - PEI - BA'!$A$17:$E$992,5,FALSE))</f>
        <v>0</v>
      </c>
      <c r="AD43" s="84" t="str">
        <f>IF(ISNA(VLOOKUP($E43,'Prov. Champs - CF - SS'!$A$17:$E$992,5,FALSE))=TRUE,"0",VLOOKUP($E43,'Prov. Champs - CF - SS'!$A$17:$E$992,5,FALSE))</f>
        <v>0</v>
      </c>
      <c r="AE43" s="84" t="str">
        <f>IF(ISNA(VLOOKUP($E43,'Prov. Champs - CF - BA'!$A$17:$E$992,5,FALSE))=TRUE,"0",VLOOKUP($E43,'Prov. Champs - CF - BA'!$A$17:$E$992,5,FALSE))</f>
        <v>0</v>
      </c>
      <c r="AF43" s="84" t="str">
        <f>IF(ISNA(VLOOKUP($E43,'NA Stoneham SS'!$A$17:$E$992,5,FALSE))=TRUE,"0",VLOOKUP($E43,'NA Stoneham SS'!$A$17:$E$992,5,FALSE))</f>
        <v>0</v>
      </c>
      <c r="AG43" s="84" t="str">
        <f>IF(ISNA(VLOOKUP($E43,'NA Stoneham BA'!$A$17:$E$992,5,FALSE))=TRUE,"0",VLOOKUP($E43,'NA Stoneham BA'!$A$17:$E$992,5,FALSE))</f>
        <v>0</v>
      </c>
      <c r="AH43" s="247" t="str">
        <f>IF(ISNA(VLOOKUP($E43,'JrNats HP'!$A$17:$E$992,5,FALSE))=TRUE,"0",VLOOKUP($E43,'JrNats HP'!$A$17:$E$992,5,FALSE))</f>
        <v>0</v>
      </c>
      <c r="AI43" s="152" t="str">
        <f>IF(ISNA(VLOOKUP($E43,'CC Winsport HP'!$A$17:$E$992,5,FALSE))=TRUE,"0",VLOOKUP($E43,'CC Winsport HP'!$A$17:$E$992,5,FALSE))</f>
        <v>0</v>
      </c>
      <c r="AJ43" s="247" t="str">
        <f>IF(ISNA(VLOOKUP($E43,'JrNats SS'!$A$17:$E$992,5,FALSE))=TRUE,"0",VLOOKUP($E43,'JrNats SS'!$A$17:$E$992,5,FALSE))</f>
        <v>0</v>
      </c>
      <c r="AK43" s="247" t="str">
        <f>IF(ISNA(VLOOKUP($E43,'JrNats BA'!$A$17:$E$992,5,FALSE))=TRUE,"0",VLOOKUP($E43,'JrNats BA'!$A$17:$E$992,5,FALSE))</f>
        <v>0</v>
      </c>
      <c r="AL43" s="341" t="str">
        <f>IF(ISNA(VLOOKUP($E43,'CC Yukon BA 2023'!$A$17:$E$992,5,FALSE))=TRUE,"0",VLOOKUP($E43,'CC Yukon BA 2023'!$A$17:$E$992,5,FALSE))</f>
        <v>0</v>
      </c>
      <c r="AM43" s="341" t="str">
        <f>IF(ISNA(VLOOKUP($E43,'CC Yukon SS 2023'!$A$17:$E$992,5,FALSE))=TRUE,"0",VLOOKUP($E43,'CC Yukon SS 2023'!$A$17:$E$992,5,FALSE))</f>
        <v>0</v>
      </c>
    </row>
    <row r="44" spans="1:40" ht="17" customHeight="1" x14ac:dyDescent="0.15">
      <c r="A44" s="73" t="s">
        <v>71</v>
      </c>
      <c r="B44" s="112">
        <v>2009</v>
      </c>
      <c r="C44" s="112" t="s">
        <v>102</v>
      </c>
      <c r="D44" s="112" t="s">
        <v>78</v>
      </c>
      <c r="E44" s="73" t="s">
        <v>171</v>
      </c>
      <c r="F44" s="58"/>
      <c r="G44" s="58">
        <f>H44</f>
        <v>39</v>
      </c>
      <c r="H44" s="90">
        <f>RANK(L44,$L$6:$L$47,0)</f>
        <v>39</v>
      </c>
      <c r="I44" s="84">
        <f>LARGE(($N44:$AS44),1)</f>
        <v>70.714285714285865</v>
      </c>
      <c r="J44" s="84">
        <f>LARGE(($N44:$AS44),2)</f>
        <v>61.111111111110873</v>
      </c>
      <c r="K44" s="84">
        <f>LARGE(($N44:$AS44),3)</f>
        <v>0</v>
      </c>
      <c r="L44" s="152">
        <f>SUM(I44+J44+K44)</f>
        <v>131.82539682539675</v>
      </c>
      <c r="M44" s="85"/>
      <c r="N44" s="152">
        <v>0</v>
      </c>
      <c r="O44" s="152" t="str">
        <f>IF(ISNA(VLOOKUP($E44,'CC Yukon SS'!$A$17:$E$991,5,FALSE))=TRUE,"0",VLOOKUP($E44,'CC Yukon SS'!$A$17:$E$991,5,FALSE))</f>
        <v>0</v>
      </c>
      <c r="P44" s="152" t="str">
        <f>IF(ISNA(VLOOKUP($E44,'CC SunPeaks BA'!$A$17:$E$991,5,FALSE))=TRUE,"0",VLOOKUP($E44,'CC SunPeaks BA'!$A$17:$E$991,5,FALSE))</f>
        <v>0</v>
      </c>
      <c r="Q44" s="84" t="str">
        <f>IF(ISNA(VLOOKUP($E44,'TT Horseshoe1'!$A$17:$E$991,5,FALSE))=TRUE,"0",VLOOKUP($E44,'TT Horseshoe1'!$A$17:$E$991,5,FALSE))</f>
        <v>0</v>
      </c>
      <c r="R44" s="152" t="str">
        <f>IF(ISNA(VLOOKUP($E44,'CC SunPeaks SS'!$A$17:$E$991,5,FALSE))=TRUE,"0",VLOOKUP($E44,'CC SunPeaks SS'!$A$17:$E$991,5,FALSE))</f>
        <v>0</v>
      </c>
      <c r="S44" s="84" t="str">
        <f>IF(ISNA(VLOOKUP($E44,'TT Horseshoe2'!$A$17:$E$991,5,FALSE))=TRUE,"0",VLOOKUP($E44,'TT Horseshoe2'!$A$17:$E$991,5,FALSE))</f>
        <v>0</v>
      </c>
      <c r="T44" s="152" t="str">
        <f>IF(ISNA(VLOOKUP($E44,'CC Horseshoe SS'!$A$17:$E$991,5,FALSE))=TRUE,"0",VLOOKUP($E44,'CC Horseshoe SS'!$A$17:$E$991,5,FALSE))</f>
        <v>0</v>
      </c>
      <c r="U44" s="152" t="str">
        <f>IF(ISNA(VLOOKUP($E44,'CC Horseshoe BA'!$A$17:$E$991,5,FALSE))=TRUE,"0",VLOOKUP($E44,'CC Horseshoe BA'!$A$17:$E$991,5,FALSE))</f>
        <v>0</v>
      </c>
      <c r="V44" s="84" t="str">
        <f>IF(ISNA(VLOOKUP($E44,'NA Winsport SS'!$A$17:$E$991,5,FALSE))=TRUE,"0",VLOOKUP($E44,'NA Winsport SS'!$A$17:$E$991,5,FALSE))</f>
        <v>0</v>
      </c>
      <c r="W44" s="84" t="str">
        <f>IF(ISNA(VLOOKUP($E44,'NA Winsport SS'!$A$17:$E$991,5,FALSE))=TRUE,"0",VLOOKUP($E44,'NA Winsport SS'!$A$17:$E$991,5,FALSE))</f>
        <v>0</v>
      </c>
      <c r="X44" s="84">
        <f>IF(ISNA(VLOOKUP($E44,'TT BV 1'!$A$17:$E$991,5,FALSE))=TRUE,"0",VLOOKUP($E44,'TT BV 1'!$A$17:$E$991,5,FALSE))</f>
        <v>70.714285714285865</v>
      </c>
      <c r="Y44" s="84">
        <f>IF(ISNA(VLOOKUP($E44,'TT BV 2'!$A$17:$E$992,5,FALSE))=TRUE,"0",VLOOKUP($E44,'TT BV 2'!$A$17:$E$992,5,FALSE))</f>
        <v>61.111111111110873</v>
      </c>
      <c r="Z44" s="84" t="str">
        <f>IF(ISNA(VLOOKUP($E44,'NA Aspen SS'!$A$17:$E$992,5,FALSE))=TRUE,"0",VLOOKUP($E44,'NA Aspen SS'!$A$17:$E$992,5,FALSE))</f>
        <v>0</v>
      </c>
      <c r="AA44" s="84" t="str">
        <f>IF(ISNA(VLOOKUP($E44,'Step Up - Avila'!$A$17:$E$992,5,FALSE))=TRUE,"0",VLOOKUP($E44,'Step Up - Avila'!$A$17:$E$992,5,FALSE))</f>
        <v>0</v>
      </c>
      <c r="AB44" s="84" t="str">
        <f>IF(ISNA(VLOOKUP($E44,'CWG - PEI - SS'!$A$17:$E$992,5,FALSE))=TRUE,"0",VLOOKUP($E44,'CWG - PEI - SS'!$A$17:$E$992,5,FALSE))</f>
        <v>0</v>
      </c>
      <c r="AC44" s="84" t="str">
        <f>IF(ISNA(VLOOKUP($E44,'CWG - PEI - BA'!$A$17:$E$992,5,FALSE))=TRUE,"0",VLOOKUP($E44,'CWG - PEI - BA'!$A$17:$E$992,5,FALSE))</f>
        <v>0</v>
      </c>
      <c r="AD44" s="84" t="str">
        <f>IF(ISNA(VLOOKUP($E44,'Prov. Champs - CF - SS'!$A$17:$E$992,5,FALSE))=TRUE,"0",VLOOKUP($E44,'Prov. Champs - CF - SS'!$A$17:$E$992,5,FALSE))</f>
        <v>0</v>
      </c>
      <c r="AE44" s="84" t="str">
        <f>IF(ISNA(VLOOKUP($E44,'Prov. Champs - CF - BA'!$A$17:$E$992,5,FALSE))=TRUE,"0",VLOOKUP($E44,'Prov. Champs - CF - BA'!$A$17:$E$992,5,FALSE))</f>
        <v>0</v>
      </c>
      <c r="AF44" s="84" t="str">
        <f>IF(ISNA(VLOOKUP($E44,'NA Stoneham SS'!$A$17:$E$992,5,FALSE))=TRUE,"0",VLOOKUP($E44,'NA Stoneham SS'!$A$17:$E$992,5,FALSE))</f>
        <v>0</v>
      </c>
      <c r="AG44" s="84" t="str">
        <f>IF(ISNA(VLOOKUP($E44,'NA Stoneham BA'!$A$17:$E$992,5,FALSE))=TRUE,"0",VLOOKUP($E44,'NA Stoneham BA'!$A$17:$E$992,5,FALSE))</f>
        <v>0</v>
      </c>
      <c r="AH44" s="247" t="str">
        <f>IF(ISNA(VLOOKUP($E44,'JrNats HP'!$A$17:$E$992,5,FALSE))=TRUE,"0",VLOOKUP($E44,'JrNats HP'!$A$17:$E$992,5,FALSE))</f>
        <v>0</v>
      </c>
      <c r="AI44" s="152" t="str">
        <f>IF(ISNA(VLOOKUP($E44,'CC Winsport HP'!$A$17:$E$992,5,FALSE))=TRUE,"0",VLOOKUP($E44,'CC Winsport HP'!$A$17:$E$992,5,FALSE))</f>
        <v>0</v>
      </c>
      <c r="AJ44" s="247" t="str">
        <f>IF(ISNA(VLOOKUP($E44,'JrNats SS'!$A$17:$E$992,5,FALSE))=TRUE,"0",VLOOKUP($E44,'JrNats SS'!$A$17:$E$992,5,FALSE))</f>
        <v>0</v>
      </c>
      <c r="AK44" s="247" t="str">
        <f>IF(ISNA(VLOOKUP($E44,'JrNats BA'!$A$17:$E$992,5,FALSE))=TRUE,"0",VLOOKUP($E44,'JrNats BA'!$A$17:$E$992,5,FALSE))</f>
        <v>0</v>
      </c>
      <c r="AL44" s="341" t="str">
        <f>IF(ISNA(VLOOKUP($E44,'CC Yukon BA 2023'!$A$17:$E$992,5,FALSE))=TRUE,"0",VLOOKUP($E44,'CC Yukon BA 2023'!$A$17:$E$992,5,FALSE))</f>
        <v>0</v>
      </c>
      <c r="AM44" s="341" t="str">
        <f>IF(ISNA(VLOOKUP($E44,'CC Yukon SS 2023'!$A$17:$E$992,5,FALSE))=TRUE,"0",VLOOKUP($E44,'CC Yukon SS 2023'!$A$17:$E$992,5,FALSE))</f>
        <v>0</v>
      </c>
    </row>
    <row r="45" spans="1:40" ht="17" customHeight="1" x14ac:dyDescent="0.15">
      <c r="A45" s="73" t="s">
        <v>71</v>
      </c>
      <c r="B45" s="112">
        <v>2011</v>
      </c>
      <c r="C45" s="112" t="s">
        <v>102</v>
      </c>
      <c r="D45" s="112" t="s">
        <v>78</v>
      </c>
      <c r="E45" s="74" t="s">
        <v>177</v>
      </c>
      <c r="F45" s="58"/>
      <c r="G45" s="58">
        <f>H45</f>
        <v>40</v>
      </c>
      <c r="H45" s="90">
        <f>RANK(L45,$L$6:$L$47,0)</f>
        <v>40</v>
      </c>
      <c r="I45" s="84">
        <f>LARGE(($N45:$AS45),1)</f>
        <v>64.285714285714448</v>
      </c>
      <c r="J45" s="84">
        <f>LARGE(($N45:$AS45),2)</f>
        <v>63.333333333333094</v>
      </c>
      <c r="K45" s="84">
        <f>LARGE(($N45:$AS45),3)</f>
        <v>0</v>
      </c>
      <c r="L45" s="152">
        <f>SUM(I45+J45+K45)</f>
        <v>127.61904761904754</v>
      </c>
      <c r="M45" s="85"/>
      <c r="N45" s="152">
        <v>0</v>
      </c>
      <c r="O45" s="152" t="str">
        <f>IF(ISNA(VLOOKUP($E45,'CC Yukon SS'!$A$17:$E$991,5,FALSE))=TRUE,"0",VLOOKUP($E45,'CC Yukon SS'!$A$17:$E$991,5,FALSE))</f>
        <v>0</v>
      </c>
      <c r="P45" s="152" t="str">
        <f>IF(ISNA(VLOOKUP($E45,'CC SunPeaks BA'!$A$17:$E$991,5,FALSE))=TRUE,"0",VLOOKUP($E45,'CC SunPeaks BA'!$A$17:$E$991,5,FALSE))</f>
        <v>0</v>
      </c>
      <c r="Q45" s="84" t="str">
        <f>IF(ISNA(VLOOKUP($E45,'TT Horseshoe1'!$A$17:$E$991,5,FALSE))=TRUE,"0",VLOOKUP($E45,'TT Horseshoe1'!$A$17:$E$991,5,FALSE))</f>
        <v>0</v>
      </c>
      <c r="R45" s="152" t="str">
        <f>IF(ISNA(VLOOKUP($E45,'CC SunPeaks SS'!$A$17:$E$991,5,FALSE))=TRUE,"0",VLOOKUP($E45,'CC SunPeaks SS'!$A$17:$E$991,5,FALSE))</f>
        <v>0</v>
      </c>
      <c r="S45" s="84" t="str">
        <f>IF(ISNA(VLOOKUP($E45,'TT Horseshoe2'!$A$17:$E$991,5,FALSE))=TRUE,"0",VLOOKUP($E45,'TT Horseshoe2'!$A$17:$E$991,5,FALSE))</f>
        <v>0</v>
      </c>
      <c r="T45" s="152" t="str">
        <f>IF(ISNA(VLOOKUP($E45,'CC Horseshoe SS'!$A$17:$E$991,5,FALSE))=TRUE,"0",VLOOKUP($E45,'CC Horseshoe SS'!$A$17:$E$991,5,FALSE))</f>
        <v>0</v>
      </c>
      <c r="U45" s="152" t="str">
        <f>IF(ISNA(VLOOKUP($E45,'CC Horseshoe BA'!$A$17:$E$991,5,FALSE))=TRUE,"0",VLOOKUP($E45,'CC Horseshoe BA'!$A$17:$E$991,5,FALSE))</f>
        <v>0</v>
      </c>
      <c r="V45" s="84" t="str">
        <f>IF(ISNA(VLOOKUP($E45,'NA Winsport SS'!$A$17:$E$991,5,FALSE))=TRUE,"0",VLOOKUP($E45,'NA Winsport SS'!$A$17:$E$991,5,FALSE))</f>
        <v>0</v>
      </c>
      <c r="W45" s="84" t="str">
        <f>IF(ISNA(VLOOKUP($E45,'NA Winsport SS'!$A$17:$E$991,5,FALSE))=TRUE,"0",VLOOKUP($E45,'NA Winsport SS'!$A$17:$E$991,5,FALSE))</f>
        <v>0</v>
      </c>
      <c r="X45" s="84">
        <f>IF(ISNA(VLOOKUP($E45,'TT BV 1'!$A$17:$E$991,5,FALSE))=TRUE,"0",VLOOKUP($E45,'TT BV 1'!$A$17:$E$991,5,FALSE))</f>
        <v>64.285714285714448</v>
      </c>
      <c r="Y45" s="84">
        <f>IF(ISNA(VLOOKUP($E45,'TT BV 2'!$A$17:$E$992,5,FALSE))=TRUE,"0",VLOOKUP($E45,'TT BV 2'!$A$17:$E$992,5,FALSE))</f>
        <v>63.333333333333094</v>
      </c>
      <c r="Z45" s="84" t="str">
        <f>IF(ISNA(VLOOKUP($E45,'NA Aspen SS'!$A$17:$E$992,5,FALSE))=TRUE,"0",VLOOKUP($E45,'NA Aspen SS'!$A$17:$E$992,5,FALSE))</f>
        <v>0</v>
      </c>
      <c r="AA45" s="84" t="str">
        <f>IF(ISNA(VLOOKUP($E45,'Step Up - Avila'!$A$17:$E$992,5,FALSE))=TRUE,"0",VLOOKUP($E45,'Step Up - Avila'!$A$17:$E$992,5,FALSE))</f>
        <v>0</v>
      </c>
      <c r="AB45" s="84" t="str">
        <f>IF(ISNA(VLOOKUP($E45,'CWG - PEI - SS'!$A$17:$E$992,5,FALSE))=TRUE,"0",VLOOKUP($E45,'CWG - PEI - SS'!$A$17:$E$992,5,FALSE))</f>
        <v>0</v>
      </c>
      <c r="AC45" s="84" t="str">
        <f>IF(ISNA(VLOOKUP($E45,'CWG - PEI - BA'!$A$17:$E$992,5,FALSE))=TRUE,"0",VLOOKUP($E45,'CWG - PEI - BA'!$A$17:$E$992,5,FALSE))</f>
        <v>0</v>
      </c>
      <c r="AD45" s="84" t="str">
        <f>IF(ISNA(VLOOKUP($E45,'Prov. Champs - CF - SS'!$A$17:$E$992,5,FALSE))=TRUE,"0",VLOOKUP($E45,'Prov. Champs - CF - SS'!$A$17:$E$992,5,FALSE))</f>
        <v>0</v>
      </c>
      <c r="AE45" s="84" t="str">
        <f>IF(ISNA(VLOOKUP($E45,'Prov. Champs - CF - BA'!$A$17:$E$992,5,FALSE))=TRUE,"0",VLOOKUP($E45,'Prov. Champs - CF - BA'!$A$17:$E$992,5,FALSE))</f>
        <v>0</v>
      </c>
      <c r="AF45" s="84" t="str">
        <f>IF(ISNA(VLOOKUP($E45,'NA Stoneham SS'!$A$17:$E$992,5,FALSE))=TRUE,"0",VLOOKUP($E45,'NA Stoneham SS'!$A$17:$E$992,5,FALSE))</f>
        <v>0</v>
      </c>
      <c r="AG45" s="84" t="str">
        <f>IF(ISNA(VLOOKUP($E45,'NA Stoneham BA'!$A$17:$E$992,5,FALSE))=TRUE,"0",VLOOKUP($E45,'NA Stoneham BA'!$A$17:$E$992,5,FALSE))</f>
        <v>0</v>
      </c>
      <c r="AH45" s="247" t="str">
        <f>IF(ISNA(VLOOKUP($E45,'JrNats HP'!$A$17:$E$992,5,FALSE))=TRUE,"0",VLOOKUP($E45,'JrNats HP'!$A$17:$E$992,5,FALSE))</f>
        <v>0</v>
      </c>
      <c r="AI45" s="152" t="str">
        <f>IF(ISNA(VLOOKUP($E45,'CC Winsport HP'!$A$17:$E$992,5,FALSE))=TRUE,"0",VLOOKUP($E45,'CC Winsport HP'!$A$17:$E$992,5,FALSE))</f>
        <v>0</v>
      </c>
      <c r="AJ45" s="247" t="str">
        <f>IF(ISNA(VLOOKUP($E45,'JrNats SS'!$A$17:$E$992,5,FALSE))=TRUE,"0",VLOOKUP($E45,'JrNats SS'!$A$17:$E$992,5,FALSE))</f>
        <v>0</v>
      </c>
      <c r="AK45" s="247" t="str">
        <f>IF(ISNA(VLOOKUP($E45,'JrNats BA'!$A$17:$E$992,5,FALSE))=TRUE,"0",VLOOKUP($E45,'JrNats BA'!$A$17:$E$992,5,FALSE))</f>
        <v>0</v>
      </c>
      <c r="AL45" s="341" t="str">
        <f>IF(ISNA(VLOOKUP($E45,'CC Yukon BA 2023'!$A$17:$E$992,5,FALSE))=TRUE,"0",VLOOKUP($E45,'CC Yukon BA 2023'!$A$17:$E$992,5,FALSE))</f>
        <v>0</v>
      </c>
      <c r="AM45" s="341" t="str">
        <f>IF(ISNA(VLOOKUP($E45,'CC Yukon SS 2023'!$A$17:$E$992,5,FALSE))=TRUE,"0",VLOOKUP($E45,'CC Yukon SS 2023'!$A$17:$E$992,5,FALSE))</f>
        <v>0</v>
      </c>
    </row>
    <row r="46" spans="1:40" ht="17" customHeight="1" x14ac:dyDescent="0.15">
      <c r="A46" s="174" t="s">
        <v>247</v>
      </c>
      <c r="B46" s="112">
        <v>2011</v>
      </c>
      <c r="C46" s="112" t="s">
        <v>102</v>
      </c>
      <c r="D46" s="112" t="s">
        <v>78</v>
      </c>
      <c r="E46" s="167" t="s">
        <v>239</v>
      </c>
      <c r="F46" s="165"/>
      <c r="G46" s="58">
        <f>H46</f>
        <v>41</v>
      </c>
      <c r="H46" s="90">
        <f>RANK(L46,$L$6:$L$47,0)</f>
        <v>41</v>
      </c>
      <c r="I46" s="84">
        <f>LARGE(($N46:$AS46),1)</f>
        <v>51</v>
      </c>
      <c r="J46" s="84">
        <f>LARGE(($N46:$AS46),2)</f>
        <v>50.000000000000021</v>
      </c>
      <c r="K46" s="84">
        <f>LARGE(($N46:$AS46),3)</f>
        <v>0</v>
      </c>
      <c r="L46" s="152">
        <f>SUM(I46+J46+K46)</f>
        <v>101.00000000000003</v>
      </c>
      <c r="M46" s="85"/>
      <c r="N46" s="152">
        <v>0</v>
      </c>
      <c r="O46" s="152" t="str">
        <f>IF(ISNA(VLOOKUP($E46,'CC Yukon SS'!$A$17:$E$991,5,FALSE))=TRUE,"0",VLOOKUP($E46,'CC Yukon SS'!$A$17:$E$991,5,FALSE))</f>
        <v>0</v>
      </c>
      <c r="P46" s="152" t="str">
        <f>IF(ISNA(VLOOKUP($E46,'CC SunPeaks BA'!$A$17:$E$991,5,FALSE))=TRUE,"0",VLOOKUP($E46,'CC SunPeaks BA'!$A$17:$E$991,5,FALSE))</f>
        <v>0</v>
      </c>
      <c r="Q46" s="84" t="str">
        <f>IF(ISNA(VLOOKUP($E46,'TT Horseshoe1'!$A$17:$E$991,5,FALSE))=TRUE,"0",VLOOKUP($E46,'TT Horseshoe1'!$A$17:$E$991,5,FALSE))</f>
        <v>0</v>
      </c>
      <c r="R46" s="152" t="str">
        <f>IF(ISNA(VLOOKUP($E46,'CC SunPeaks SS'!$A$17:$E$991,5,FALSE))=TRUE,"0",VLOOKUP($E46,'CC SunPeaks SS'!$A$17:$E$991,5,FALSE))</f>
        <v>0</v>
      </c>
      <c r="S46" s="84" t="str">
        <f>IF(ISNA(VLOOKUP($E46,'TT Horseshoe2'!$A$17:$E$991,5,FALSE))=TRUE,"0",VLOOKUP($E46,'TT Horseshoe2'!$A$17:$E$991,5,FALSE))</f>
        <v>0</v>
      </c>
      <c r="T46" s="152" t="str">
        <f>IF(ISNA(VLOOKUP($E46,'CC Horseshoe SS'!$A$17:$E$991,5,FALSE))=TRUE,"0",VLOOKUP($E46,'CC Horseshoe SS'!$A$17:$E$991,5,FALSE))</f>
        <v>0</v>
      </c>
      <c r="U46" s="152" t="str">
        <f>IF(ISNA(VLOOKUP($E46,'CC Horseshoe BA'!$A$17:$E$991,5,FALSE))=TRUE,"0",VLOOKUP($E46,'CC Horseshoe BA'!$A$17:$E$991,5,FALSE))</f>
        <v>0</v>
      </c>
      <c r="V46" s="84" t="str">
        <f>IF(ISNA(VLOOKUP($E46,'NA Winsport SS'!$A$17:$E$991,5,FALSE))=TRUE,"0",VLOOKUP($E46,'NA Winsport SS'!$A$17:$E$991,5,FALSE))</f>
        <v>0</v>
      </c>
      <c r="W46" s="84" t="str">
        <f>IF(ISNA(VLOOKUP($E46,'NA Winsport SS'!$A$17:$E$991,5,FALSE))=TRUE,"0",VLOOKUP($E46,'NA Winsport SS'!$A$17:$E$991,5,FALSE))</f>
        <v>0</v>
      </c>
      <c r="X46" s="84" t="str">
        <f>IF(ISNA(VLOOKUP($E46,'TT BV 1'!$A$17:$E$991,5,FALSE))=TRUE,"0",VLOOKUP($E46,'TT BV 1'!$A$17:$E$991,5,FALSE))</f>
        <v>0</v>
      </c>
      <c r="Y46" s="84" t="str">
        <f>IF(ISNA(VLOOKUP($E46,'TT BV 2'!$A$17:$E$992,5,FALSE))=TRUE,"0",VLOOKUP($E46,'TT BV 2'!$A$17:$E$992,5,FALSE))</f>
        <v>0</v>
      </c>
      <c r="Z46" s="84" t="str">
        <f>IF(ISNA(VLOOKUP($E46,'NA Aspen SS'!$A$17:$E$992,5,FALSE))=TRUE,"0",VLOOKUP($E46,'NA Aspen SS'!$A$17:$E$992,5,FALSE))</f>
        <v>0</v>
      </c>
      <c r="AA46" s="84" t="str">
        <f>IF(ISNA(VLOOKUP($E46,'Step Up - Avila'!$A$17:$E$992,5,FALSE))=TRUE,"0",VLOOKUP($E46,'Step Up - Avila'!$A$17:$E$992,5,FALSE))</f>
        <v>0</v>
      </c>
      <c r="AB46" s="84" t="str">
        <f>IF(ISNA(VLOOKUP($E46,'CWG - PEI - SS'!$A$17:$E$992,5,FALSE))=TRUE,"0",VLOOKUP($E46,'CWG - PEI - SS'!$A$17:$E$992,5,FALSE))</f>
        <v>0</v>
      </c>
      <c r="AC46" s="84" t="str">
        <f>IF(ISNA(VLOOKUP($E46,'CWG - PEI - BA'!$A$17:$E$992,5,FALSE))=TRUE,"0",VLOOKUP($E46,'CWG - PEI - BA'!$A$17:$E$992,5,FALSE))</f>
        <v>0</v>
      </c>
      <c r="AD46" s="84">
        <f>IF(ISNA(VLOOKUP($E46,'Prov. Champs - CF - SS'!$A$17:$E$992,5,FALSE))=TRUE,"0",VLOOKUP($E46,'Prov. Champs - CF - SS'!$A$17:$E$992,5,FALSE))</f>
        <v>51</v>
      </c>
      <c r="AE46" s="84">
        <f>IF(ISNA(VLOOKUP($E46,'Prov. Champs - CF - BA'!$A$17:$E$992,5,FALSE))=TRUE,"0",VLOOKUP($E46,'Prov. Champs - CF - BA'!$A$17:$E$992,5,FALSE))</f>
        <v>50.000000000000021</v>
      </c>
      <c r="AF46" s="84" t="str">
        <f>IF(ISNA(VLOOKUP($E46,'NA Stoneham SS'!$A$17:$E$992,5,FALSE))=TRUE,"0",VLOOKUP($E46,'NA Stoneham SS'!$A$17:$E$992,5,FALSE))</f>
        <v>0</v>
      </c>
      <c r="AG46" s="84" t="str">
        <f>IF(ISNA(VLOOKUP($E46,'NA Stoneham BA'!$A$17:$E$992,5,FALSE))=TRUE,"0",VLOOKUP($E46,'NA Stoneham BA'!$A$17:$E$992,5,FALSE))</f>
        <v>0</v>
      </c>
      <c r="AH46" s="247" t="str">
        <f>IF(ISNA(VLOOKUP($E46,'JrNats HP'!$A$17:$E$992,5,FALSE))=TRUE,"0",VLOOKUP($E46,'JrNats HP'!$A$17:$E$992,5,FALSE))</f>
        <v>0</v>
      </c>
      <c r="AI46" s="152" t="str">
        <f>IF(ISNA(VLOOKUP($E46,'CC Winsport HP'!$A$17:$E$992,5,FALSE))=TRUE,"0",VLOOKUP($E46,'CC Winsport HP'!$A$17:$E$992,5,FALSE))</f>
        <v>0</v>
      </c>
      <c r="AJ46" s="247" t="str">
        <f>IF(ISNA(VLOOKUP($E46,'JrNats SS'!$A$17:$E$992,5,FALSE))=TRUE,"0",VLOOKUP($E46,'JrNats SS'!$A$17:$E$992,5,FALSE))</f>
        <v>0</v>
      </c>
      <c r="AK46" s="247" t="str">
        <f>IF(ISNA(VLOOKUP($E46,'JrNats BA'!$A$17:$E$992,5,FALSE))=TRUE,"0",VLOOKUP($E46,'JrNats BA'!$A$17:$E$992,5,FALSE))</f>
        <v>0</v>
      </c>
      <c r="AL46" s="341" t="str">
        <f>IF(ISNA(VLOOKUP($E46,'CC Yukon BA 2023'!$A$17:$E$992,5,FALSE))=TRUE,"0",VLOOKUP($E46,'CC Yukon BA 2023'!$A$17:$E$992,5,FALSE))</f>
        <v>0</v>
      </c>
      <c r="AM46" s="341" t="str">
        <f>IF(ISNA(VLOOKUP($E46,'CC Yukon SS 2023'!$A$17:$E$992,5,FALSE))=TRUE,"0",VLOOKUP($E46,'CC Yukon SS 2023'!$A$17:$E$992,5,FALSE))</f>
        <v>0</v>
      </c>
    </row>
    <row r="47" spans="1:40" ht="20" customHeight="1" x14ac:dyDescent="0.15">
      <c r="A47" s="73" t="s">
        <v>71</v>
      </c>
      <c r="B47" s="112">
        <v>2013</v>
      </c>
      <c r="C47" s="112" t="s">
        <v>102</v>
      </c>
      <c r="D47" s="328" t="s">
        <v>79</v>
      </c>
      <c r="E47" s="74" t="s">
        <v>180</v>
      </c>
      <c r="F47" s="166"/>
      <c r="G47" s="58">
        <f>H47</f>
        <v>42</v>
      </c>
      <c r="H47" s="90">
        <f>RANK(L47,$L$6:$L$47,0)</f>
        <v>42</v>
      </c>
      <c r="I47" s="84">
        <f>LARGE(($N47:$AS47),1)</f>
        <v>53.571428571428719</v>
      </c>
      <c r="J47" s="84">
        <f>LARGE(($N47:$AS47),2)</f>
        <v>0</v>
      </c>
      <c r="K47" s="168">
        <v>0</v>
      </c>
      <c r="L47" s="152">
        <f>SUM(I47+J47+K47)</f>
        <v>53.571428571428719</v>
      </c>
      <c r="M47" s="85"/>
      <c r="N47" s="152">
        <v>0</v>
      </c>
      <c r="O47" s="152" t="str">
        <f>IF(ISNA(VLOOKUP($E47,'CC Yukon SS'!$A$17:$E$991,5,FALSE))=TRUE,"0",VLOOKUP($E47,'CC Yukon SS'!$A$17:$E$991,5,FALSE))</f>
        <v>0</v>
      </c>
      <c r="P47" s="152" t="str">
        <f>IF(ISNA(VLOOKUP($E47,'CC SunPeaks BA'!$A$17:$E$991,5,FALSE))=TRUE,"0",VLOOKUP($E47,'CC SunPeaks BA'!$A$17:$E$991,5,FALSE))</f>
        <v>0</v>
      </c>
      <c r="Q47" s="84" t="str">
        <f>IF(ISNA(VLOOKUP($E47,'TT Horseshoe1'!$A$17:$E$991,5,FALSE))=TRUE,"0",VLOOKUP($E47,'TT Horseshoe1'!$A$17:$E$991,5,FALSE))</f>
        <v>0</v>
      </c>
      <c r="R47" s="152" t="str">
        <f>IF(ISNA(VLOOKUP($E47,'CC SunPeaks SS'!$A$17:$E$991,5,FALSE))=TRUE,"0",VLOOKUP($E47,'CC SunPeaks SS'!$A$17:$E$991,5,FALSE))</f>
        <v>0</v>
      </c>
      <c r="S47" s="84" t="str">
        <f>IF(ISNA(VLOOKUP($E47,'TT Horseshoe2'!$A$17:$E$991,5,FALSE))=TRUE,"0",VLOOKUP($E47,'TT Horseshoe2'!$A$17:$E$991,5,FALSE))</f>
        <v>0</v>
      </c>
      <c r="T47" s="152" t="str">
        <f>IF(ISNA(VLOOKUP($E47,'CC Horseshoe SS'!$A$17:$E$991,5,FALSE))=TRUE,"0",VLOOKUP($E47,'CC Horseshoe SS'!$A$17:$E$991,5,FALSE))</f>
        <v>0</v>
      </c>
      <c r="U47" s="152" t="str">
        <f>IF(ISNA(VLOOKUP($E47,'CC Horseshoe BA'!$A$17:$E$991,5,FALSE))=TRUE,"0",VLOOKUP($E47,'CC Horseshoe BA'!$A$17:$E$991,5,FALSE))</f>
        <v>0</v>
      </c>
      <c r="V47" s="84" t="str">
        <f>IF(ISNA(VLOOKUP($E47,'NA Winsport SS'!$A$17:$E$991,5,FALSE))=TRUE,"0",VLOOKUP($E47,'NA Winsport SS'!$A$17:$E$991,5,FALSE))</f>
        <v>0</v>
      </c>
      <c r="W47" s="84" t="str">
        <f>IF(ISNA(VLOOKUP($E47,'NA Winsport SS'!$A$17:$E$991,5,FALSE))=TRUE,"0",VLOOKUP($E47,'NA Winsport SS'!$A$17:$E$991,5,FALSE))</f>
        <v>0</v>
      </c>
      <c r="X47" s="84">
        <f>IF(ISNA(VLOOKUP($E47,'TT BV 1'!$A$17:$E$991,5,FALSE))=TRUE,"0",VLOOKUP($E47,'TT BV 1'!$A$17:$E$991,5,FALSE))</f>
        <v>53.571428571428719</v>
      </c>
      <c r="Y47" s="84" t="str">
        <f>IF(ISNA(VLOOKUP($E47,'TT BV 2'!$A$17:$E$992,5,FALSE))=TRUE,"0",VLOOKUP($E47,'TT BV 2'!$A$17:$E$992,5,FALSE))</f>
        <v>0</v>
      </c>
      <c r="Z47" s="84" t="str">
        <f>IF(ISNA(VLOOKUP($E47,'NA Aspen SS'!$A$17:$E$992,5,FALSE))=TRUE,"0",VLOOKUP($E47,'NA Aspen SS'!$A$17:$E$992,5,FALSE))</f>
        <v>0</v>
      </c>
      <c r="AA47" s="84" t="str">
        <f>IF(ISNA(VLOOKUP($E47,'Step Up - Avila'!$A$17:$E$992,5,FALSE))=TRUE,"0",VLOOKUP($E47,'Step Up - Avila'!$A$17:$E$992,5,FALSE))</f>
        <v>0</v>
      </c>
      <c r="AB47" s="84" t="str">
        <f>IF(ISNA(VLOOKUP($E47,'CWG - PEI - SS'!$A$17:$E$992,5,FALSE))=TRUE,"0",VLOOKUP($E47,'CWG - PEI - SS'!$A$17:$E$992,5,FALSE))</f>
        <v>0</v>
      </c>
      <c r="AC47" s="84" t="str">
        <f>IF(ISNA(VLOOKUP($E47,'CWG - PEI - BA'!$A$17:$E$992,5,FALSE))=TRUE,"0",VLOOKUP($E47,'CWG - PEI - BA'!$A$17:$E$992,5,FALSE))</f>
        <v>0</v>
      </c>
      <c r="AD47" s="84" t="str">
        <f>IF(ISNA(VLOOKUP($E47,'Prov. Champs - CF - SS'!$A$17:$E$992,5,FALSE))=TRUE,"0",VLOOKUP($E47,'Prov. Champs - CF - SS'!$A$17:$E$992,5,FALSE))</f>
        <v>0</v>
      </c>
      <c r="AE47" s="84" t="str">
        <f>IF(ISNA(VLOOKUP($E47,'Prov. Champs - CF - BA'!$A$17:$E$992,5,FALSE))=TRUE,"0",VLOOKUP($E47,'Prov. Champs - CF - BA'!$A$17:$E$992,5,FALSE))</f>
        <v>0</v>
      </c>
      <c r="AF47" s="84" t="str">
        <f>IF(ISNA(VLOOKUP($E47,'NA Stoneham SS'!$A$17:$E$992,5,FALSE))=TRUE,"0",VLOOKUP($E47,'NA Stoneham SS'!$A$17:$E$992,5,FALSE))</f>
        <v>0</v>
      </c>
      <c r="AG47" s="84" t="str">
        <f>IF(ISNA(VLOOKUP($E47,'NA Stoneham BA'!$A$17:$E$992,5,FALSE))=TRUE,"0",VLOOKUP($E47,'NA Stoneham BA'!$A$17:$E$992,5,FALSE))</f>
        <v>0</v>
      </c>
      <c r="AH47" s="247" t="str">
        <f>IF(ISNA(VLOOKUP($E47,'JrNats HP'!$A$17:$E$992,5,FALSE))=TRUE,"0",VLOOKUP($E47,'JrNats HP'!$A$17:$E$992,5,FALSE))</f>
        <v>0</v>
      </c>
      <c r="AI47" s="152" t="str">
        <f>IF(ISNA(VLOOKUP($E47,'CC Winsport HP'!$A$17:$E$992,5,FALSE))=TRUE,"0",VLOOKUP($E47,'CC Winsport HP'!$A$17:$E$992,5,FALSE))</f>
        <v>0</v>
      </c>
      <c r="AJ47" s="247" t="str">
        <f>IF(ISNA(VLOOKUP($E47,'JrNats SS'!$A$17:$E$992,5,FALSE))=TRUE,"0",VLOOKUP($E47,'JrNats SS'!$A$17:$E$992,5,FALSE))</f>
        <v>0</v>
      </c>
      <c r="AK47" s="247" t="str">
        <f>IF(ISNA(VLOOKUP($E47,'JrNats BA'!$A$17:$E$992,5,FALSE))=TRUE,"0",VLOOKUP($E47,'JrNats BA'!$A$17:$E$992,5,FALSE))</f>
        <v>0</v>
      </c>
      <c r="AL47" s="341" t="str">
        <f>IF(ISNA(VLOOKUP($E47,'CC Yukon BA 2023'!$A$17:$E$992,5,FALSE))=TRUE,"0",VLOOKUP($E47,'CC Yukon BA 2023'!$A$17:$E$992,5,FALSE))</f>
        <v>0</v>
      </c>
      <c r="AM47" s="341" t="str">
        <f>IF(ISNA(VLOOKUP($E47,'CC Yukon SS 2023'!$A$17:$E$992,5,FALSE))=TRUE,"0",VLOOKUP($E47,'CC Yukon SS 2023'!$A$17:$E$992,5,FALSE))</f>
        <v>0</v>
      </c>
    </row>
    <row r="50" spans="1:40" s="332" customFormat="1" ht="20" customHeight="1" x14ac:dyDescent="0.15">
      <c r="A50" s="330" t="s">
        <v>286</v>
      </c>
      <c r="B50" s="331"/>
      <c r="C50" s="331"/>
      <c r="D50" s="331"/>
      <c r="H50" s="333"/>
      <c r="I50" s="334"/>
      <c r="J50" s="334"/>
      <c r="K50" s="334"/>
      <c r="L50" s="335"/>
      <c r="N50" s="333"/>
      <c r="O50" s="333"/>
      <c r="P50" s="333"/>
      <c r="R50" s="333"/>
      <c r="T50" s="333"/>
      <c r="U50" s="333"/>
      <c r="AH50" s="333"/>
      <c r="AI50" s="333"/>
      <c r="AJ50" s="333"/>
      <c r="AK50" s="333"/>
      <c r="AL50" s="343"/>
      <c r="AM50" s="343"/>
    </row>
    <row r="51" spans="1:40" s="175" customFormat="1" ht="17" customHeight="1" x14ac:dyDescent="0.15">
      <c r="A51" s="225" t="s">
        <v>72</v>
      </c>
      <c r="B51" s="226">
        <v>2008</v>
      </c>
      <c r="C51" s="228" t="s">
        <v>104</v>
      </c>
      <c r="D51" s="226" t="s">
        <v>77</v>
      </c>
      <c r="E51" s="227" t="s">
        <v>116</v>
      </c>
      <c r="F51" s="216"/>
      <c r="G51" s="216">
        <f t="shared" ref="G51:G57" si="0">H51</f>
        <v>27</v>
      </c>
      <c r="H51" s="149">
        <f t="shared" ref="H51:H57" si="1">RANK(L51,$L$6:$L$91,0)</f>
        <v>27</v>
      </c>
      <c r="I51" s="84">
        <f t="shared" ref="I51:I57" si="2">LARGE(($N51:$AS51),1)</f>
        <v>143.33333333333331</v>
      </c>
      <c r="J51" s="84">
        <f t="shared" ref="J51:J57" si="3">LARGE(($N51:$AS51),2)</f>
        <v>141</v>
      </c>
      <c r="K51" s="84">
        <f t="shared" ref="K51:K57" si="4">LARGE(($N51:$AS51),3)</f>
        <v>135.00000000000003</v>
      </c>
      <c r="L51" s="152">
        <f t="shared" ref="L51:L57" si="5">SUM(I51+J51+K51)</f>
        <v>419.33333333333337</v>
      </c>
      <c r="M51" s="85"/>
      <c r="N51" s="152" t="str">
        <f>IF(ISNA(VLOOKUP($E51,'CC Yukon BA'!$A$17:$E$991,5,FALSE))=TRUE,"0",VLOOKUP($E51,'CC Yukon BA'!$A$17:$E$991,5,FALSE))</f>
        <v>0</v>
      </c>
      <c r="O51" s="152" t="str">
        <f>IF(ISNA(VLOOKUP($E51,'CC Yukon SS'!$A$17:$E$991,5,FALSE))=TRUE,"0",VLOOKUP($E51,'CC Yukon SS'!$A$17:$E$991,5,FALSE))</f>
        <v>0</v>
      </c>
      <c r="P51" s="152" t="str">
        <f>IF(ISNA(VLOOKUP($E51,'CC SunPeaks BA'!$A$17:$E$991,5,FALSE))=TRUE,"0",VLOOKUP($E51,'CC SunPeaks BA'!$A$17:$E$991,5,FALSE))</f>
        <v>0</v>
      </c>
      <c r="Q51" s="84">
        <f>IF(ISNA(VLOOKUP($E51,'TT Horseshoe1'!$A$17:$E$991,5,FALSE))=TRUE,"0",VLOOKUP($E51,'TT Horseshoe1'!$A$17:$E$991,5,FALSE))</f>
        <v>122.90322580645159</v>
      </c>
      <c r="R51" s="152" t="str">
        <f>IF(ISNA(VLOOKUP($E51,'CC SunPeaks SS'!$A$17:$E$991,5,FALSE))=TRUE,"0",VLOOKUP($E51,'CC SunPeaks SS'!$A$17:$E$991,5,FALSE))</f>
        <v>0</v>
      </c>
      <c r="S51" s="84">
        <f>IF(ISNA(VLOOKUP($E51,'TT Horseshoe2'!$A$17:$E$991,5,FALSE))=TRUE,"0",VLOOKUP($E51,'TT Horseshoe2'!$A$17:$E$991,5,FALSE))</f>
        <v>125.17241379310343</v>
      </c>
      <c r="T51" s="152" t="str">
        <f>IF(ISNA(VLOOKUP($E51,'CC Horseshoe SS'!$A$17:$E$991,5,FALSE))=TRUE,"0",VLOOKUP($E51,'CC Horseshoe SS'!$A$17:$E$991,5,FALSE))</f>
        <v>0</v>
      </c>
      <c r="U51" s="152" t="str">
        <f>IF(ISNA(VLOOKUP($E51,'CC Horseshoe BA'!$A$17:$E$991,5,FALSE))=TRUE,"0",VLOOKUP($E51,'CC Horseshoe BA'!$A$17:$E$991,5,FALSE))</f>
        <v>0</v>
      </c>
      <c r="V51" s="84" t="str">
        <f>IF(ISNA(VLOOKUP($E51,'NA Winsport SS'!$A$17:$E$991,5,FALSE))=TRUE,"0",VLOOKUP($E51,'NA Winsport SS'!$A$17:$E$991,5,FALSE))</f>
        <v>0</v>
      </c>
      <c r="W51" s="84" t="str">
        <f>IF(ISNA(VLOOKUP($E51,'NA Winsport SS'!$A$17:$E$991,5,FALSE))=TRUE,"0",VLOOKUP($E51,'NA Winsport SS'!$A$17:$E$991,5,FALSE))</f>
        <v>0</v>
      </c>
      <c r="X51" s="84">
        <f>IF(ISNA(VLOOKUP($E51,'TT BV 1'!$A$17:$E$991,5,FALSE))=TRUE,"0",VLOOKUP($E51,'TT BV 1'!$A$17:$E$991,5,FALSE))</f>
        <v>135.00000000000003</v>
      </c>
      <c r="Y51" s="84">
        <f>IF(ISNA(VLOOKUP($E51,'TT BV 2'!$A$17:$E$992,5,FALSE))=TRUE,"0",VLOOKUP($E51,'TT BV 2'!$A$17:$E$992,5,FALSE))</f>
        <v>143.33333333333331</v>
      </c>
      <c r="Z51" s="84" t="str">
        <f>IF(ISNA(VLOOKUP($E51,'NA Aspen SS'!$A$17:$E$992,5,FALSE))=TRUE,"0",VLOOKUP($E51,'NA Aspen SS'!$A$17:$E$992,5,FALSE))</f>
        <v>0</v>
      </c>
      <c r="AA51" s="84" t="str">
        <f>IF(ISNA(VLOOKUP($E51,'Step Up - Avila'!$A$17:$E$992,5,FALSE))=TRUE,"0",VLOOKUP($E51,'Step Up - Avila'!$A$17:$E$992,5,FALSE))</f>
        <v>0</v>
      </c>
      <c r="AB51" s="84" t="str">
        <f>IF(ISNA(VLOOKUP($E51,'CWG - PEI - SS'!$A$17:$E$992,5,FALSE))=TRUE,"0",VLOOKUP($E51,'CWG - PEI - SS'!$A$17:$E$992,5,FALSE))</f>
        <v>0</v>
      </c>
      <c r="AC51" s="84" t="str">
        <f>IF(ISNA(VLOOKUP($E51,'CWG - PEI - BA'!$A$17:$E$992,5,FALSE))=TRUE,"0",VLOOKUP($E51,'CWG - PEI - BA'!$A$17:$E$992,5,FALSE))</f>
        <v>0</v>
      </c>
      <c r="AD51" s="84">
        <f>IF(ISNA(VLOOKUP($E51,'Prov. Champs - CF - SS'!$A$17:$E$992,5,FALSE))=TRUE,"0",VLOOKUP($E51,'Prov. Champs - CF - SS'!$A$17:$E$992,5,FALSE))</f>
        <v>141</v>
      </c>
      <c r="AE51" s="84">
        <f>IF(ISNA(VLOOKUP($E51,'Prov. Champs - CF - BA'!$A$17:$E$992,5,FALSE))=TRUE,"0",VLOOKUP($E51,'Prov. Champs - CF - BA'!$A$17:$E$992,5,FALSE))</f>
        <v>119.99999999999996</v>
      </c>
      <c r="AF51" s="84" t="str">
        <f>IF(ISNA(VLOOKUP($E51,'NA Stoneham SS'!$A$17:$E$992,5,FALSE))=TRUE,"0",VLOOKUP($E51,'NA Stoneham SS'!$A$17:$E$992,5,FALSE))</f>
        <v>0</v>
      </c>
      <c r="AG51" s="84" t="str">
        <f>IF(ISNA(VLOOKUP($E51,'NA Stoneham BA'!$A$17:$E$992,5,FALSE))=TRUE,"0",VLOOKUP($E51,'NA Stoneham BA'!$A$17:$E$992,5,FALSE))</f>
        <v>0</v>
      </c>
      <c r="AH51" s="247" t="str">
        <f>IF(ISNA(VLOOKUP($E51,'JrNats HP'!$A$17:$E$992,5,FALSE))=TRUE,"0",VLOOKUP($E51,'JrNats HP'!$A$17:$E$992,5,FALSE))</f>
        <v>0</v>
      </c>
      <c r="AI51" s="152" t="str">
        <f>IF(ISNA(VLOOKUP($E51,'CC Winsport HP'!$A$17:$E$992,5,FALSE))=TRUE,"0",VLOOKUP($E51,'CC Winsport HP'!$A$17:$E$992,5,FALSE))</f>
        <v>0</v>
      </c>
      <c r="AJ51" s="247" t="str">
        <f>IF(ISNA(VLOOKUP($E51,'JrNats SS'!$A$17:$E$992,5,FALSE))=TRUE,"0",VLOOKUP($E51,'JrNats SS'!$A$17:$E$992,5,FALSE))</f>
        <v>0</v>
      </c>
      <c r="AK51" s="247" t="str">
        <f>IF(ISNA(VLOOKUP($E51,'JrNats BA'!$A$17:$E$992,5,FALSE))=TRUE,"0",VLOOKUP($E51,'JrNats BA'!$A$17:$E$992,5,FALSE))</f>
        <v>0</v>
      </c>
      <c r="AL51" s="341" t="str">
        <f>IF(ISNA(VLOOKUP($E51,'JrNats SS'!$A$17:$E$992,5,FALSE))=TRUE,"0",VLOOKUP($E51,'JrNats SS'!$A$17:$E$992,5,FALSE))</f>
        <v>0</v>
      </c>
      <c r="AM51" s="341" t="str">
        <f>IF(ISNA(VLOOKUP($E51,'JrNats BA'!$A$17:$E$992,5,FALSE))=TRUE,"0",VLOOKUP($E51,'JrNats BA'!$A$17:$E$992,5,FALSE))</f>
        <v>0</v>
      </c>
    </row>
    <row r="52" spans="1:40" s="175" customFormat="1" ht="17" customHeight="1" x14ac:dyDescent="0.15">
      <c r="A52" s="229" t="s">
        <v>247</v>
      </c>
      <c r="B52" s="226">
        <v>2011</v>
      </c>
      <c r="C52" s="228" t="s">
        <v>104</v>
      </c>
      <c r="D52" s="226" t="s">
        <v>78</v>
      </c>
      <c r="E52" s="230" t="s">
        <v>235</v>
      </c>
      <c r="F52" s="231"/>
      <c r="G52" s="216">
        <f t="shared" si="0"/>
        <v>65</v>
      </c>
      <c r="H52" s="149">
        <f t="shared" si="1"/>
        <v>65</v>
      </c>
      <c r="I52" s="84">
        <f t="shared" si="2"/>
        <v>73.333333333333357</v>
      </c>
      <c r="J52" s="84">
        <f t="shared" si="3"/>
        <v>57</v>
      </c>
      <c r="K52" s="84">
        <f t="shared" si="4"/>
        <v>0</v>
      </c>
      <c r="L52" s="152">
        <f t="shared" si="5"/>
        <v>130.33333333333337</v>
      </c>
      <c r="M52" s="85"/>
      <c r="N52" s="152">
        <v>0</v>
      </c>
      <c r="O52" s="152" t="str">
        <f>IF(ISNA(VLOOKUP($E52,'CC Yukon SS'!$A$17:$E$991,5,FALSE))=TRUE,"0",VLOOKUP($E52,'CC Yukon SS'!$A$17:$E$991,5,FALSE))</f>
        <v>0</v>
      </c>
      <c r="P52" s="152" t="str">
        <f>IF(ISNA(VLOOKUP($E52,'CC SunPeaks BA'!$A$17:$E$991,5,FALSE))=TRUE,"0",VLOOKUP($E52,'CC SunPeaks BA'!$A$17:$E$991,5,FALSE))</f>
        <v>0</v>
      </c>
      <c r="Q52" s="84" t="str">
        <f>IF(ISNA(VLOOKUP($E52,'TT Horseshoe1'!$A$17:$E$991,5,FALSE))=TRUE,"0",VLOOKUP($E52,'TT Horseshoe1'!$A$17:$E$991,5,FALSE))</f>
        <v>0</v>
      </c>
      <c r="R52" s="152" t="str">
        <f>IF(ISNA(VLOOKUP($E52,'CC SunPeaks SS'!$A$17:$E$991,5,FALSE))=TRUE,"0",VLOOKUP($E52,'CC SunPeaks SS'!$A$17:$E$991,5,FALSE))</f>
        <v>0</v>
      </c>
      <c r="S52" s="84" t="str">
        <f>IF(ISNA(VLOOKUP($E52,'TT Horseshoe2'!$A$17:$E$991,5,FALSE))=TRUE,"0",VLOOKUP($E52,'TT Horseshoe2'!$A$17:$E$991,5,FALSE))</f>
        <v>0</v>
      </c>
      <c r="T52" s="152" t="str">
        <f>IF(ISNA(VLOOKUP($E52,'CC Horseshoe SS'!$A$17:$E$991,5,FALSE))=TRUE,"0",VLOOKUP($E52,'CC Horseshoe SS'!$A$17:$E$991,5,FALSE))</f>
        <v>0</v>
      </c>
      <c r="U52" s="152" t="str">
        <f>IF(ISNA(VLOOKUP($E52,'CC Horseshoe BA'!$A$17:$E$991,5,FALSE))=TRUE,"0",VLOOKUP($E52,'CC Horseshoe BA'!$A$17:$E$991,5,FALSE))</f>
        <v>0</v>
      </c>
      <c r="V52" s="84" t="str">
        <f>IF(ISNA(VLOOKUP($E52,'NA Winsport SS'!$A$17:$E$991,5,FALSE))=TRUE,"0",VLOOKUP($E52,'NA Winsport SS'!$A$17:$E$991,5,FALSE))</f>
        <v>0</v>
      </c>
      <c r="W52" s="84" t="str">
        <f>IF(ISNA(VLOOKUP($E52,'NA Winsport SS'!$A$17:$E$991,5,FALSE))=TRUE,"0",VLOOKUP($E52,'NA Winsport SS'!$A$17:$E$991,5,FALSE))</f>
        <v>0</v>
      </c>
      <c r="X52" s="84" t="str">
        <f>IF(ISNA(VLOOKUP($E52,'TT BV 1'!$A$17:$E$991,5,FALSE))=TRUE,"0",VLOOKUP($E52,'TT BV 1'!$A$17:$E$991,5,FALSE))</f>
        <v>0</v>
      </c>
      <c r="Y52" s="84" t="str">
        <f>IF(ISNA(VLOOKUP($E52,'TT BV 2'!$A$17:$E$992,5,FALSE))=TRUE,"0",VLOOKUP($E52,'TT BV 2'!$A$17:$E$992,5,FALSE))</f>
        <v>0</v>
      </c>
      <c r="Z52" s="84" t="str">
        <f>IF(ISNA(VLOOKUP($E52,'NA Aspen SS'!$A$17:$E$992,5,FALSE))=TRUE,"0",VLOOKUP($E52,'NA Aspen SS'!$A$17:$E$992,5,FALSE))</f>
        <v>0</v>
      </c>
      <c r="AA52" s="84" t="str">
        <f>IF(ISNA(VLOOKUP($E52,'Step Up - Avila'!$A$17:$E$992,5,FALSE))=TRUE,"0",VLOOKUP($E52,'Step Up - Avila'!$A$17:$E$992,5,FALSE))</f>
        <v>0</v>
      </c>
      <c r="AB52" s="84" t="str">
        <f>IF(ISNA(VLOOKUP($E52,'CWG - PEI - SS'!$A$17:$E$992,5,FALSE))=TRUE,"0",VLOOKUP($E52,'CWG - PEI - SS'!$A$17:$E$992,5,FALSE))</f>
        <v>0</v>
      </c>
      <c r="AC52" s="84" t="str">
        <f>IF(ISNA(VLOOKUP($E52,'CWG - PEI - BA'!$A$17:$E$992,5,FALSE))=TRUE,"0",VLOOKUP($E52,'CWG - PEI - BA'!$A$17:$E$992,5,FALSE))</f>
        <v>0</v>
      </c>
      <c r="AD52" s="84">
        <f>IF(ISNA(VLOOKUP($E52,'Prov. Champs - CF - SS'!$A$17:$E$992,5,FALSE))=TRUE,"0",VLOOKUP($E52,'Prov. Champs - CF - SS'!$A$17:$E$992,5,FALSE))</f>
        <v>57</v>
      </c>
      <c r="AE52" s="84">
        <f>IF(ISNA(VLOOKUP($E52,'Prov. Champs - CF - BA'!$A$17:$E$992,5,FALSE))=TRUE,"0",VLOOKUP($E52,'Prov. Champs - CF - BA'!$A$17:$E$992,5,FALSE))</f>
        <v>73.333333333333357</v>
      </c>
      <c r="AF52" s="84" t="str">
        <f>IF(ISNA(VLOOKUP($E52,'NA Stoneham SS'!$A$17:$E$992,5,FALSE))=TRUE,"0",VLOOKUP($E52,'NA Stoneham SS'!$A$17:$E$992,5,FALSE))</f>
        <v>0</v>
      </c>
      <c r="AG52" s="84" t="str">
        <f>IF(ISNA(VLOOKUP($E52,'NA Stoneham BA'!$A$17:$E$992,5,FALSE))=TRUE,"0",VLOOKUP($E52,'NA Stoneham BA'!$A$17:$E$992,5,FALSE))</f>
        <v>0</v>
      </c>
      <c r="AH52" s="247" t="str">
        <f>IF(ISNA(VLOOKUP($E52,'JrNats HP'!$A$17:$E$992,5,FALSE))=TRUE,"0",VLOOKUP($E52,'JrNats HP'!$A$17:$E$992,5,FALSE))</f>
        <v>0</v>
      </c>
      <c r="AI52" s="152" t="str">
        <f>IF(ISNA(VLOOKUP($E52,'CC Winsport HP'!$A$17:$E$992,5,FALSE))=TRUE,"0",VLOOKUP($E52,'CC Winsport HP'!$A$17:$E$992,5,FALSE))</f>
        <v>0</v>
      </c>
      <c r="AJ52" s="247" t="str">
        <f>IF(ISNA(VLOOKUP($E52,'JrNats SS'!$A$17:$E$992,5,FALSE))=TRUE,"0",VLOOKUP($E52,'JrNats SS'!$A$17:$E$992,5,FALSE))</f>
        <v>0</v>
      </c>
      <c r="AK52" s="247" t="str">
        <f>IF(ISNA(VLOOKUP($E52,'JrNats BA'!$A$17:$E$992,5,FALSE))=TRUE,"0",VLOOKUP($E52,'JrNats BA'!$A$17:$E$992,5,FALSE))</f>
        <v>0</v>
      </c>
      <c r="AL52" s="341" t="str">
        <f>IF(ISNA(VLOOKUP($E52,'JrNats SS'!$A$17:$E$992,5,FALSE))=TRUE,"0",VLOOKUP($E52,'JrNats SS'!$A$17:$E$992,5,FALSE))</f>
        <v>0</v>
      </c>
      <c r="AM52" s="341" t="str">
        <f>IF(ISNA(VLOOKUP($E52,'JrNats BA'!$A$17:$E$992,5,FALSE))=TRUE,"0",VLOOKUP($E52,'JrNats BA'!$A$17:$E$992,5,FALSE))</f>
        <v>0</v>
      </c>
    </row>
    <row r="53" spans="1:40" s="175" customFormat="1" ht="17" customHeight="1" x14ac:dyDescent="0.15">
      <c r="A53" s="225" t="s">
        <v>72</v>
      </c>
      <c r="B53" s="226">
        <v>2006</v>
      </c>
      <c r="C53" s="228" t="s">
        <v>104</v>
      </c>
      <c r="D53" s="226" t="s">
        <v>76</v>
      </c>
      <c r="E53" s="227" t="s">
        <v>187</v>
      </c>
      <c r="F53" s="231"/>
      <c r="G53" s="216">
        <f t="shared" si="0"/>
        <v>60</v>
      </c>
      <c r="H53" s="149">
        <f t="shared" si="1"/>
        <v>60</v>
      </c>
      <c r="I53" s="84">
        <f t="shared" si="2"/>
        <v>63.333333333333364</v>
      </c>
      <c r="J53" s="84">
        <f t="shared" si="3"/>
        <v>45</v>
      </c>
      <c r="K53" s="84">
        <f t="shared" si="4"/>
        <v>43.333333333333101</v>
      </c>
      <c r="L53" s="152">
        <f t="shared" si="5"/>
        <v>151.66666666666646</v>
      </c>
      <c r="M53" s="85"/>
      <c r="N53" s="152">
        <v>0</v>
      </c>
      <c r="O53" s="152" t="str">
        <f>IF(ISNA(VLOOKUP($E53,'CC Yukon SS'!$A$17:$E$991,5,FALSE))=TRUE,"0",VLOOKUP($E53,'CC Yukon SS'!$A$17:$E$991,5,FALSE))</f>
        <v>0</v>
      </c>
      <c r="P53" s="152" t="str">
        <f>IF(ISNA(VLOOKUP($E53,'CC SunPeaks BA'!$A$17:$E$991,5,FALSE))=TRUE,"0",VLOOKUP($E53,'CC SunPeaks BA'!$A$17:$E$991,5,FALSE))</f>
        <v>0</v>
      </c>
      <c r="Q53" s="84" t="str">
        <f>IF(ISNA(VLOOKUP($E53,'TT Horseshoe1'!$A$17:$E$991,5,FALSE))=TRUE,"0",VLOOKUP($E53,'TT Horseshoe1'!$A$17:$E$991,5,FALSE))</f>
        <v>0</v>
      </c>
      <c r="R53" s="152" t="str">
        <f>IF(ISNA(VLOOKUP($E53,'CC SunPeaks SS'!$A$17:$E$991,5,FALSE))=TRUE,"0",VLOOKUP($E53,'CC SunPeaks SS'!$A$17:$E$991,5,FALSE))</f>
        <v>0</v>
      </c>
      <c r="S53" s="84" t="str">
        <f>IF(ISNA(VLOOKUP($E53,'TT Horseshoe2'!$A$17:$E$991,5,FALSE))=TRUE,"0",VLOOKUP($E53,'TT Horseshoe2'!$A$17:$E$991,5,FALSE))</f>
        <v>0</v>
      </c>
      <c r="T53" s="152" t="str">
        <f>IF(ISNA(VLOOKUP($E53,'CC Horseshoe SS'!$A$17:$E$991,5,FALSE))=TRUE,"0",VLOOKUP($E53,'CC Horseshoe SS'!$A$17:$E$991,5,FALSE))</f>
        <v>0</v>
      </c>
      <c r="U53" s="152" t="str">
        <f>IF(ISNA(VLOOKUP($E53,'CC Horseshoe BA'!$A$17:$E$991,5,FALSE))=TRUE,"0",VLOOKUP($E53,'CC Horseshoe BA'!$A$17:$E$991,5,FALSE))</f>
        <v>0</v>
      </c>
      <c r="V53" s="84" t="str">
        <f>IF(ISNA(VLOOKUP($E53,'NA Winsport SS'!$A$17:$E$991,5,FALSE))=TRUE,"0",VLOOKUP($E53,'NA Winsport SS'!$A$17:$E$991,5,FALSE))</f>
        <v>0</v>
      </c>
      <c r="W53" s="84" t="str">
        <f>IF(ISNA(VLOOKUP($E53,'NA Winsport SS'!$A$17:$E$991,5,FALSE))=TRUE,"0",VLOOKUP($E53,'NA Winsport SS'!$A$17:$E$991,5,FALSE))</f>
        <v>0</v>
      </c>
      <c r="X53" s="84">
        <f>IF(ISNA(VLOOKUP($E53,'TT BV 1'!$A$17:$E$991,5,FALSE))=TRUE,"0",VLOOKUP($E53,'TT BV 1'!$A$17:$E$991,5,FALSE))</f>
        <v>0</v>
      </c>
      <c r="Y53" s="84">
        <f>IF(ISNA(VLOOKUP($E53,'TT BV 2'!$A$17:$E$992,5,FALSE))=TRUE,"0",VLOOKUP($E53,'TT BV 2'!$A$17:$E$992,5,FALSE))</f>
        <v>43.333333333333101</v>
      </c>
      <c r="Z53" s="84" t="str">
        <f>IF(ISNA(VLOOKUP($E53,'NA Aspen SS'!$A$17:$E$992,5,FALSE))=TRUE,"0",VLOOKUP($E53,'NA Aspen SS'!$A$17:$E$992,5,FALSE))</f>
        <v>0</v>
      </c>
      <c r="AA53" s="84" t="str">
        <f>IF(ISNA(VLOOKUP($E53,'Step Up - Avila'!$A$17:$E$992,5,FALSE))=TRUE,"0",VLOOKUP($E53,'Step Up - Avila'!$A$17:$E$992,5,FALSE))</f>
        <v>0</v>
      </c>
      <c r="AB53" s="84" t="str">
        <f>IF(ISNA(VLOOKUP($E53,'CWG - PEI - SS'!$A$17:$E$992,5,FALSE))=TRUE,"0",VLOOKUP($E53,'CWG - PEI - SS'!$A$17:$E$992,5,FALSE))</f>
        <v>0</v>
      </c>
      <c r="AC53" s="84" t="str">
        <f>IF(ISNA(VLOOKUP($E53,'CWG - PEI - BA'!$A$17:$E$992,5,FALSE))=TRUE,"0",VLOOKUP($E53,'CWG - PEI - BA'!$A$17:$E$992,5,FALSE))</f>
        <v>0</v>
      </c>
      <c r="AD53" s="84">
        <f>IF(ISNA(VLOOKUP($E53,'Prov. Champs - CF - SS'!$A$17:$E$992,5,FALSE))=TRUE,"0",VLOOKUP($E53,'Prov. Champs - CF - SS'!$A$17:$E$992,5,FALSE))</f>
        <v>45</v>
      </c>
      <c r="AE53" s="84">
        <f>IF(ISNA(VLOOKUP($E53,'Prov. Champs - CF - BA'!$A$17:$E$992,5,FALSE))=TRUE,"0",VLOOKUP($E53,'Prov. Champs - CF - BA'!$A$17:$E$992,5,FALSE))</f>
        <v>63.333333333333364</v>
      </c>
      <c r="AF53" s="84" t="str">
        <f>IF(ISNA(VLOOKUP($E53,'NA Stoneham SS'!$A$17:$E$992,5,FALSE))=TRUE,"0",VLOOKUP($E53,'NA Stoneham SS'!$A$17:$E$992,5,FALSE))</f>
        <v>0</v>
      </c>
      <c r="AG53" s="84" t="str">
        <f>IF(ISNA(VLOOKUP($E53,'NA Stoneham BA'!$A$17:$E$992,5,FALSE))=TRUE,"0",VLOOKUP($E53,'NA Stoneham BA'!$A$17:$E$992,5,FALSE))</f>
        <v>0</v>
      </c>
      <c r="AH53" s="247" t="str">
        <f>IF(ISNA(VLOOKUP($E53,'JrNats HP'!$A$17:$E$992,5,FALSE))=TRUE,"0",VLOOKUP($E53,'JrNats HP'!$A$17:$E$992,5,FALSE))</f>
        <v>0</v>
      </c>
      <c r="AI53" s="152" t="str">
        <f>IF(ISNA(VLOOKUP($E53,'CC Winsport HP'!$A$17:$E$992,5,FALSE))=TRUE,"0",VLOOKUP($E53,'CC Winsport HP'!$A$17:$E$992,5,FALSE))</f>
        <v>0</v>
      </c>
      <c r="AJ53" s="247" t="str">
        <f>IF(ISNA(VLOOKUP($E53,'JrNats SS'!$A$17:$E$992,5,FALSE))=TRUE,"0",VLOOKUP($E53,'JrNats SS'!$A$17:$E$992,5,FALSE))</f>
        <v>0</v>
      </c>
      <c r="AK53" s="247" t="str">
        <f>IF(ISNA(VLOOKUP($E53,'JrNats BA'!$A$17:$E$992,5,FALSE))=TRUE,"0",VLOOKUP($E53,'JrNats BA'!$A$17:$E$992,5,FALSE))</f>
        <v>0</v>
      </c>
      <c r="AL53" s="341" t="str">
        <f>IF(ISNA(VLOOKUP($E53,'JrNats SS'!$A$17:$E$992,5,FALSE))=TRUE,"0",VLOOKUP($E53,'JrNats SS'!$A$17:$E$992,5,FALSE))</f>
        <v>0</v>
      </c>
      <c r="AM53" s="341" t="str">
        <f>IF(ISNA(VLOOKUP($E53,'JrNats BA'!$A$17:$E$992,5,FALSE))=TRUE,"0",VLOOKUP($E53,'JrNats BA'!$A$17:$E$992,5,FALSE))</f>
        <v>0</v>
      </c>
    </row>
    <row r="54" spans="1:40" s="175" customFormat="1" ht="17" customHeight="1" x14ac:dyDescent="0.15">
      <c r="A54" s="229" t="s">
        <v>247</v>
      </c>
      <c r="B54" s="226">
        <v>2006</v>
      </c>
      <c r="C54" s="228" t="s">
        <v>104</v>
      </c>
      <c r="D54" s="226" t="s">
        <v>76</v>
      </c>
      <c r="E54" s="230" t="s">
        <v>234</v>
      </c>
      <c r="F54" s="231"/>
      <c r="G54" s="216">
        <f t="shared" si="0"/>
        <v>67</v>
      </c>
      <c r="H54" s="149">
        <f t="shared" si="1"/>
        <v>67</v>
      </c>
      <c r="I54" s="84">
        <f t="shared" si="2"/>
        <v>66</v>
      </c>
      <c r="J54" s="84">
        <f t="shared" si="3"/>
        <v>53.333333333333357</v>
      </c>
      <c r="K54" s="84">
        <f t="shared" si="4"/>
        <v>0</v>
      </c>
      <c r="L54" s="152">
        <f t="shared" si="5"/>
        <v>119.33333333333336</v>
      </c>
      <c r="M54" s="85"/>
      <c r="N54" s="152">
        <v>0</v>
      </c>
      <c r="O54" s="152" t="str">
        <f>IF(ISNA(VLOOKUP($E54,'CC Yukon SS'!$A$17:$E$991,5,FALSE))=TRUE,"0",VLOOKUP($E54,'CC Yukon SS'!$A$17:$E$991,5,FALSE))</f>
        <v>0</v>
      </c>
      <c r="P54" s="152" t="str">
        <f>IF(ISNA(VLOOKUP($E54,'CC SunPeaks BA'!$A$17:$E$991,5,FALSE))=TRUE,"0",VLOOKUP($E54,'CC SunPeaks BA'!$A$17:$E$991,5,FALSE))</f>
        <v>0</v>
      </c>
      <c r="Q54" s="84" t="str">
        <f>IF(ISNA(VLOOKUP($E54,'TT Horseshoe1'!$A$17:$E$991,5,FALSE))=TRUE,"0",VLOOKUP($E54,'TT Horseshoe1'!$A$17:$E$991,5,FALSE))</f>
        <v>0</v>
      </c>
      <c r="R54" s="152" t="str">
        <f>IF(ISNA(VLOOKUP($E54,'CC SunPeaks SS'!$A$17:$E$991,5,FALSE))=TRUE,"0",VLOOKUP($E54,'CC SunPeaks SS'!$A$17:$E$991,5,FALSE))</f>
        <v>0</v>
      </c>
      <c r="S54" s="84" t="str">
        <f>IF(ISNA(VLOOKUP($E54,'TT Horseshoe2'!$A$17:$E$991,5,FALSE))=TRUE,"0",VLOOKUP($E54,'TT Horseshoe2'!$A$17:$E$991,5,FALSE))</f>
        <v>0</v>
      </c>
      <c r="T54" s="152" t="str">
        <f>IF(ISNA(VLOOKUP($E54,'CC Horseshoe SS'!$A$17:$E$991,5,FALSE))=TRUE,"0",VLOOKUP($E54,'CC Horseshoe SS'!$A$17:$E$991,5,FALSE))</f>
        <v>0</v>
      </c>
      <c r="U54" s="152" t="str">
        <f>IF(ISNA(VLOOKUP($E54,'CC Horseshoe BA'!$A$17:$E$991,5,FALSE))=TRUE,"0",VLOOKUP($E54,'CC Horseshoe BA'!$A$17:$E$991,5,FALSE))</f>
        <v>0</v>
      </c>
      <c r="V54" s="84" t="str">
        <f>IF(ISNA(VLOOKUP($E54,'NA Winsport SS'!$A$17:$E$991,5,FALSE))=TRUE,"0",VLOOKUP($E54,'NA Winsport SS'!$A$17:$E$991,5,FALSE))</f>
        <v>0</v>
      </c>
      <c r="W54" s="84" t="str">
        <f>IF(ISNA(VLOOKUP($E54,'NA Winsport SS'!$A$17:$E$991,5,FALSE))=TRUE,"0",VLOOKUP($E54,'NA Winsport SS'!$A$17:$E$991,5,FALSE))</f>
        <v>0</v>
      </c>
      <c r="X54" s="84" t="str">
        <f>IF(ISNA(VLOOKUP($E54,'TT BV 1'!$A$17:$E$991,5,FALSE))=TRUE,"0",VLOOKUP($E54,'TT BV 1'!$A$17:$E$991,5,FALSE))</f>
        <v>0</v>
      </c>
      <c r="Y54" s="84" t="str">
        <f>IF(ISNA(VLOOKUP($E54,'TT BV 2'!$A$17:$E$992,5,FALSE))=TRUE,"0",VLOOKUP($E54,'TT BV 2'!$A$17:$E$992,5,FALSE))</f>
        <v>0</v>
      </c>
      <c r="Z54" s="84" t="str">
        <f>IF(ISNA(VLOOKUP($E54,'NA Aspen SS'!$A$17:$E$992,5,FALSE))=TRUE,"0",VLOOKUP($E54,'NA Aspen SS'!$A$17:$E$992,5,FALSE))</f>
        <v>0</v>
      </c>
      <c r="AA54" s="84" t="str">
        <f>IF(ISNA(VLOOKUP($E54,'Step Up - Avila'!$A$17:$E$992,5,FALSE))=TRUE,"0",VLOOKUP($E54,'Step Up - Avila'!$A$17:$E$992,5,FALSE))</f>
        <v>0</v>
      </c>
      <c r="AB54" s="84" t="str">
        <f>IF(ISNA(VLOOKUP($E54,'CWG - PEI - SS'!$A$17:$E$992,5,FALSE))=TRUE,"0",VLOOKUP($E54,'CWG - PEI - SS'!$A$17:$E$992,5,FALSE))</f>
        <v>0</v>
      </c>
      <c r="AC54" s="84" t="str">
        <f>IF(ISNA(VLOOKUP($E54,'CWG - PEI - BA'!$A$17:$E$992,5,FALSE))=TRUE,"0",VLOOKUP($E54,'CWG - PEI - BA'!$A$17:$E$992,5,FALSE))</f>
        <v>0</v>
      </c>
      <c r="AD54" s="84">
        <f>IF(ISNA(VLOOKUP($E54,'Prov. Champs - CF - SS'!$A$17:$E$992,5,FALSE))=TRUE,"0",VLOOKUP($E54,'Prov. Champs - CF - SS'!$A$17:$E$992,5,FALSE))</f>
        <v>66</v>
      </c>
      <c r="AE54" s="84">
        <f>IF(ISNA(VLOOKUP($E54,'Prov. Champs - CF - BA'!$A$17:$E$992,5,FALSE))=TRUE,"0",VLOOKUP($E54,'Prov. Champs - CF - BA'!$A$17:$E$992,5,FALSE))</f>
        <v>53.333333333333357</v>
      </c>
      <c r="AF54" s="84" t="str">
        <f>IF(ISNA(VLOOKUP($E54,'NA Stoneham SS'!$A$17:$E$992,5,FALSE))=TRUE,"0",VLOOKUP($E54,'NA Stoneham SS'!$A$17:$E$992,5,FALSE))</f>
        <v>0</v>
      </c>
      <c r="AG54" s="84" t="str">
        <f>IF(ISNA(VLOOKUP($E54,'NA Stoneham BA'!$A$17:$E$992,5,FALSE))=TRUE,"0",VLOOKUP($E54,'NA Stoneham BA'!$A$17:$E$992,5,FALSE))</f>
        <v>0</v>
      </c>
      <c r="AH54" s="247" t="str">
        <f>IF(ISNA(VLOOKUP($E54,'JrNats HP'!$A$17:$E$992,5,FALSE))=TRUE,"0",VLOOKUP($E54,'JrNats HP'!$A$17:$E$992,5,FALSE))</f>
        <v>0</v>
      </c>
      <c r="AI54" s="152" t="str">
        <f>IF(ISNA(VLOOKUP($E54,'CC Winsport HP'!$A$17:$E$992,5,FALSE))=TRUE,"0",VLOOKUP($E54,'CC Winsport HP'!$A$17:$E$992,5,FALSE))</f>
        <v>0</v>
      </c>
      <c r="AJ54" s="247" t="str">
        <f>IF(ISNA(VLOOKUP($E54,'JrNats SS'!$A$17:$E$992,5,FALSE))=TRUE,"0",VLOOKUP($E54,'JrNats SS'!$A$17:$E$992,5,FALSE))</f>
        <v>0</v>
      </c>
      <c r="AK54" s="247" t="str">
        <f>IF(ISNA(VLOOKUP($E54,'JrNats BA'!$A$17:$E$992,5,FALSE))=TRUE,"0",VLOOKUP($E54,'JrNats BA'!$A$17:$E$992,5,FALSE))</f>
        <v>0</v>
      </c>
      <c r="AL54" s="341" t="str">
        <f>IF(ISNA(VLOOKUP($E54,'JrNats SS'!$A$17:$E$992,5,FALSE))=TRUE,"0",VLOOKUP($E54,'JrNats SS'!$A$17:$E$992,5,FALSE))</f>
        <v>0</v>
      </c>
      <c r="AM54" s="341" t="str">
        <f>IF(ISNA(VLOOKUP($E54,'JrNats BA'!$A$17:$E$992,5,FALSE))=TRUE,"0",VLOOKUP($E54,'JrNats BA'!$A$17:$E$992,5,FALSE))</f>
        <v>0</v>
      </c>
    </row>
    <row r="55" spans="1:40" s="175" customFormat="1" ht="17" customHeight="1" x14ac:dyDescent="0.15">
      <c r="A55" s="225" t="s">
        <v>71</v>
      </c>
      <c r="B55" s="226">
        <v>2013</v>
      </c>
      <c r="C55" s="228" t="s">
        <v>104</v>
      </c>
      <c r="D55" s="226" t="s">
        <v>79</v>
      </c>
      <c r="E55" s="227" t="s">
        <v>179</v>
      </c>
      <c r="F55" s="216"/>
      <c r="G55" s="216">
        <f t="shared" si="0"/>
        <v>68</v>
      </c>
      <c r="H55" s="149">
        <f t="shared" si="1"/>
        <v>68</v>
      </c>
      <c r="I55" s="84">
        <f t="shared" si="2"/>
        <v>57.85714285714301</v>
      </c>
      <c r="J55" s="84">
        <f t="shared" si="3"/>
        <v>49.999999999999766</v>
      </c>
      <c r="K55" s="84">
        <f t="shared" si="4"/>
        <v>0</v>
      </c>
      <c r="L55" s="152">
        <f t="shared" si="5"/>
        <v>107.85714285714278</v>
      </c>
      <c r="M55" s="85"/>
      <c r="N55" s="152">
        <v>0</v>
      </c>
      <c r="O55" s="152" t="str">
        <f>IF(ISNA(VLOOKUP($E55,'CC Yukon SS'!$A$17:$E$991,5,FALSE))=TRUE,"0",VLOOKUP($E55,'CC Yukon SS'!$A$17:$E$991,5,FALSE))</f>
        <v>0</v>
      </c>
      <c r="P55" s="152" t="str">
        <f>IF(ISNA(VLOOKUP($E55,'CC SunPeaks BA'!$A$17:$E$991,5,FALSE))=TRUE,"0",VLOOKUP($E55,'CC SunPeaks BA'!$A$17:$E$991,5,FALSE))</f>
        <v>0</v>
      </c>
      <c r="Q55" s="84" t="str">
        <f>IF(ISNA(VLOOKUP($E55,'TT Horseshoe1'!$A$17:$E$991,5,FALSE))=TRUE,"0",VLOOKUP($E55,'TT Horseshoe1'!$A$17:$E$991,5,FALSE))</f>
        <v>0</v>
      </c>
      <c r="R55" s="152" t="str">
        <f>IF(ISNA(VLOOKUP($E55,'CC SunPeaks SS'!$A$17:$E$991,5,FALSE))=TRUE,"0",VLOOKUP($E55,'CC SunPeaks SS'!$A$17:$E$991,5,FALSE))</f>
        <v>0</v>
      </c>
      <c r="S55" s="84" t="str">
        <f>IF(ISNA(VLOOKUP($E55,'TT Horseshoe2'!$A$17:$E$991,5,FALSE))=TRUE,"0",VLOOKUP($E55,'TT Horseshoe2'!$A$17:$E$991,5,FALSE))</f>
        <v>0</v>
      </c>
      <c r="T55" s="152" t="str">
        <f>IF(ISNA(VLOOKUP($E55,'CC Horseshoe SS'!$A$17:$E$991,5,FALSE))=TRUE,"0",VLOOKUP($E55,'CC Horseshoe SS'!$A$17:$E$991,5,FALSE))</f>
        <v>0</v>
      </c>
      <c r="U55" s="152" t="str">
        <f>IF(ISNA(VLOOKUP($E55,'CC Horseshoe BA'!$A$17:$E$991,5,FALSE))=TRUE,"0",VLOOKUP($E55,'CC Horseshoe BA'!$A$17:$E$991,5,FALSE))</f>
        <v>0</v>
      </c>
      <c r="V55" s="84" t="str">
        <f>IF(ISNA(VLOOKUP($E55,'NA Winsport SS'!$A$17:$E$991,5,FALSE))=TRUE,"0",VLOOKUP($E55,'NA Winsport SS'!$A$17:$E$991,5,FALSE))</f>
        <v>0</v>
      </c>
      <c r="W55" s="84" t="str">
        <f>IF(ISNA(VLOOKUP($E55,'NA Winsport SS'!$A$17:$E$991,5,FALSE))=TRUE,"0",VLOOKUP($E55,'NA Winsport SS'!$A$17:$E$991,5,FALSE))</f>
        <v>0</v>
      </c>
      <c r="X55" s="84">
        <f>IF(ISNA(VLOOKUP($E55,'TT BV 1'!$A$17:$E$991,5,FALSE))=TRUE,"0",VLOOKUP($E55,'TT BV 1'!$A$17:$E$991,5,FALSE))</f>
        <v>57.85714285714301</v>
      </c>
      <c r="Y55" s="84">
        <f>IF(ISNA(VLOOKUP($E55,'TT BV 2'!$A$17:$E$992,5,FALSE))=TRUE,"0",VLOOKUP($E55,'TT BV 2'!$A$17:$E$992,5,FALSE))</f>
        <v>49.999999999999766</v>
      </c>
      <c r="Z55" s="84" t="str">
        <f>IF(ISNA(VLOOKUP($E55,'NA Aspen SS'!$A$17:$E$992,5,FALSE))=TRUE,"0",VLOOKUP($E55,'NA Aspen SS'!$A$17:$E$992,5,FALSE))</f>
        <v>0</v>
      </c>
      <c r="AA55" s="84" t="str">
        <f>IF(ISNA(VLOOKUP($E55,'Step Up - Avila'!$A$17:$E$992,5,FALSE))=TRUE,"0",VLOOKUP($E55,'Step Up - Avila'!$A$17:$E$992,5,FALSE))</f>
        <v>0</v>
      </c>
      <c r="AB55" s="84" t="str">
        <f>IF(ISNA(VLOOKUP($E55,'CWG - PEI - SS'!$A$17:$E$992,5,FALSE))=TRUE,"0",VLOOKUP($E55,'CWG - PEI - SS'!$A$17:$E$992,5,FALSE))</f>
        <v>0</v>
      </c>
      <c r="AC55" s="84" t="str">
        <f>IF(ISNA(VLOOKUP($E55,'CWG - PEI - BA'!$A$17:$E$992,5,FALSE))=TRUE,"0",VLOOKUP($E55,'CWG - PEI - BA'!$A$17:$E$992,5,FALSE))</f>
        <v>0</v>
      </c>
      <c r="AD55" s="84" t="str">
        <f>IF(ISNA(VLOOKUP($E55,'Prov. Champs - CF - SS'!$A$17:$E$992,5,FALSE))=TRUE,"0",VLOOKUP($E55,'Prov. Champs - CF - SS'!$A$17:$E$992,5,FALSE))</f>
        <v>0</v>
      </c>
      <c r="AE55" s="84" t="str">
        <f>IF(ISNA(VLOOKUP($E55,'Prov. Champs - CF - BA'!$A$17:$E$992,5,FALSE))=TRUE,"0",VLOOKUP($E55,'Prov. Champs - CF - BA'!$A$17:$E$992,5,FALSE))</f>
        <v>0</v>
      </c>
      <c r="AF55" s="84" t="str">
        <f>IF(ISNA(VLOOKUP($E55,'NA Stoneham SS'!$A$17:$E$992,5,FALSE))=TRUE,"0",VLOOKUP($E55,'NA Stoneham SS'!$A$17:$E$992,5,FALSE))</f>
        <v>0</v>
      </c>
      <c r="AG55" s="84" t="str">
        <f>IF(ISNA(VLOOKUP($E55,'NA Stoneham BA'!$A$17:$E$992,5,FALSE))=TRUE,"0",VLOOKUP($E55,'NA Stoneham BA'!$A$17:$E$992,5,FALSE))</f>
        <v>0</v>
      </c>
      <c r="AH55" s="247" t="str">
        <f>IF(ISNA(VLOOKUP($E55,'JrNats HP'!$A$17:$E$992,5,FALSE))=TRUE,"0",VLOOKUP($E55,'JrNats HP'!$A$17:$E$992,5,FALSE))</f>
        <v>0</v>
      </c>
      <c r="AI55" s="152" t="str">
        <f>IF(ISNA(VLOOKUP($E55,'CC Winsport HP'!$A$17:$E$992,5,FALSE))=TRUE,"0",VLOOKUP($E55,'CC Winsport HP'!$A$17:$E$992,5,FALSE))</f>
        <v>0</v>
      </c>
      <c r="AJ55" s="247" t="str">
        <f>IF(ISNA(VLOOKUP($E55,'JrNats SS'!$A$17:$E$992,5,FALSE))=TRUE,"0",VLOOKUP($E55,'JrNats SS'!$A$17:$E$992,5,FALSE))</f>
        <v>0</v>
      </c>
      <c r="AK55" s="247" t="str">
        <f>IF(ISNA(VLOOKUP($E55,'JrNats BA'!$A$17:$E$992,5,FALSE))=TRUE,"0",VLOOKUP($E55,'JrNats BA'!$A$17:$E$992,5,FALSE))</f>
        <v>0</v>
      </c>
      <c r="AL55" s="341" t="str">
        <f>IF(ISNA(VLOOKUP($E55,'JrNats SS'!$A$17:$E$992,5,FALSE))=TRUE,"0",VLOOKUP($E55,'JrNats SS'!$A$17:$E$992,5,FALSE))</f>
        <v>0</v>
      </c>
      <c r="AM55" s="341" t="str">
        <f>IF(ISNA(VLOOKUP($E55,'JrNats BA'!$A$17:$E$992,5,FALSE))=TRUE,"0",VLOOKUP($E55,'JrNats BA'!$A$17:$E$992,5,FALSE))</f>
        <v>0</v>
      </c>
    </row>
    <row r="56" spans="1:40" s="175" customFormat="1" ht="17" customHeight="1" x14ac:dyDescent="0.15">
      <c r="A56" s="229" t="s">
        <v>247</v>
      </c>
      <c r="B56" s="226">
        <v>2012</v>
      </c>
      <c r="C56" s="228" t="s">
        <v>104</v>
      </c>
      <c r="D56" s="226" t="s">
        <v>79</v>
      </c>
      <c r="E56" s="230" t="s">
        <v>242</v>
      </c>
      <c r="F56" s="231"/>
      <c r="G56" s="216">
        <f t="shared" si="0"/>
        <v>70</v>
      </c>
      <c r="H56" s="149">
        <f t="shared" si="1"/>
        <v>70</v>
      </c>
      <c r="I56" s="84">
        <f t="shared" si="2"/>
        <v>63</v>
      </c>
      <c r="J56" s="84">
        <f t="shared" si="3"/>
        <v>40.000000000000014</v>
      </c>
      <c r="K56" s="84">
        <f t="shared" si="4"/>
        <v>0</v>
      </c>
      <c r="L56" s="152">
        <f t="shared" si="5"/>
        <v>103.00000000000001</v>
      </c>
      <c r="M56" s="85"/>
      <c r="N56" s="152">
        <v>0</v>
      </c>
      <c r="O56" s="152" t="str">
        <f>IF(ISNA(VLOOKUP($E56,'CC Yukon SS'!$A$17:$E$991,5,FALSE))=TRUE,"0",VLOOKUP($E56,'CC Yukon SS'!$A$17:$E$991,5,FALSE))</f>
        <v>0</v>
      </c>
      <c r="P56" s="152" t="str">
        <f>IF(ISNA(VLOOKUP($E56,'CC SunPeaks BA'!$A$17:$E$991,5,FALSE))=TRUE,"0",VLOOKUP($E56,'CC SunPeaks BA'!$A$17:$E$991,5,FALSE))</f>
        <v>0</v>
      </c>
      <c r="Q56" s="84" t="str">
        <f>IF(ISNA(VLOOKUP($E56,'TT Horseshoe1'!$A$17:$E$991,5,FALSE))=TRUE,"0",VLOOKUP($E56,'TT Horseshoe1'!$A$17:$E$991,5,FALSE))</f>
        <v>0</v>
      </c>
      <c r="R56" s="152" t="str">
        <f>IF(ISNA(VLOOKUP($E56,'CC SunPeaks SS'!$A$17:$E$991,5,FALSE))=TRUE,"0",VLOOKUP($E56,'CC SunPeaks SS'!$A$17:$E$991,5,FALSE))</f>
        <v>0</v>
      </c>
      <c r="S56" s="84" t="str">
        <f>IF(ISNA(VLOOKUP($E56,'TT Horseshoe2'!$A$17:$E$991,5,FALSE))=TRUE,"0",VLOOKUP($E56,'TT Horseshoe2'!$A$17:$E$991,5,FALSE))</f>
        <v>0</v>
      </c>
      <c r="T56" s="152" t="str">
        <f>IF(ISNA(VLOOKUP($E56,'CC Horseshoe SS'!$A$17:$E$991,5,FALSE))=TRUE,"0",VLOOKUP($E56,'CC Horseshoe SS'!$A$17:$E$991,5,FALSE))</f>
        <v>0</v>
      </c>
      <c r="U56" s="152" t="str">
        <f>IF(ISNA(VLOOKUP($E56,'CC Horseshoe BA'!$A$17:$E$991,5,FALSE))=TRUE,"0",VLOOKUP($E56,'CC Horseshoe BA'!$A$17:$E$991,5,FALSE))</f>
        <v>0</v>
      </c>
      <c r="V56" s="84" t="str">
        <f>IF(ISNA(VLOOKUP($E56,'NA Winsport SS'!$A$17:$E$991,5,FALSE))=TRUE,"0",VLOOKUP($E56,'NA Winsport SS'!$A$17:$E$991,5,FALSE))</f>
        <v>0</v>
      </c>
      <c r="W56" s="84" t="str">
        <f>IF(ISNA(VLOOKUP($E56,'NA Winsport SS'!$A$17:$E$991,5,FALSE))=TRUE,"0",VLOOKUP($E56,'NA Winsport SS'!$A$17:$E$991,5,FALSE))</f>
        <v>0</v>
      </c>
      <c r="X56" s="84" t="str">
        <f>IF(ISNA(VLOOKUP($E56,'TT BV 1'!$A$17:$E$991,5,FALSE))=TRUE,"0",VLOOKUP($E56,'TT BV 1'!$A$17:$E$991,5,FALSE))</f>
        <v>0</v>
      </c>
      <c r="Y56" s="84" t="str">
        <f>IF(ISNA(VLOOKUP($E56,'TT BV 2'!$A$17:$E$992,5,FALSE))=TRUE,"0",VLOOKUP($E56,'TT BV 2'!$A$17:$E$992,5,FALSE))</f>
        <v>0</v>
      </c>
      <c r="Z56" s="84" t="str">
        <f>IF(ISNA(VLOOKUP($E56,'NA Aspen SS'!$A$17:$E$992,5,FALSE))=TRUE,"0",VLOOKUP($E56,'NA Aspen SS'!$A$17:$E$992,5,FALSE))</f>
        <v>0</v>
      </c>
      <c r="AA56" s="84" t="str">
        <f>IF(ISNA(VLOOKUP($E56,'Step Up - Avila'!$A$17:$E$992,5,FALSE))=TRUE,"0",VLOOKUP($E56,'Step Up - Avila'!$A$17:$E$992,5,FALSE))</f>
        <v>0</v>
      </c>
      <c r="AB56" s="84" t="str">
        <f>IF(ISNA(VLOOKUP($E56,'CWG - PEI - SS'!$A$17:$E$992,5,FALSE))=TRUE,"0",VLOOKUP($E56,'CWG - PEI - SS'!$A$17:$E$992,5,FALSE))</f>
        <v>0</v>
      </c>
      <c r="AC56" s="84" t="str">
        <f>IF(ISNA(VLOOKUP($E56,'CWG - PEI - BA'!$A$17:$E$992,5,FALSE))=TRUE,"0",VLOOKUP($E56,'CWG - PEI - BA'!$A$17:$E$992,5,FALSE))</f>
        <v>0</v>
      </c>
      <c r="AD56" s="84">
        <f>IF(ISNA(VLOOKUP($E56,'Prov. Champs - CF - SS'!$A$17:$E$992,5,FALSE))=TRUE,"0",VLOOKUP($E56,'Prov. Champs - CF - SS'!$A$17:$E$992,5,FALSE))</f>
        <v>63</v>
      </c>
      <c r="AE56" s="84">
        <f>IF(ISNA(VLOOKUP($E56,'Prov. Champs - CF - BA'!$A$17:$E$992,5,FALSE))=TRUE,"0",VLOOKUP($E56,'Prov. Champs - CF - BA'!$A$17:$E$992,5,FALSE))</f>
        <v>40.000000000000014</v>
      </c>
      <c r="AF56" s="84" t="str">
        <f>IF(ISNA(VLOOKUP($E56,'NA Stoneham SS'!$A$17:$E$992,5,FALSE))=TRUE,"0",VLOOKUP($E56,'NA Stoneham SS'!$A$17:$E$992,5,FALSE))</f>
        <v>0</v>
      </c>
      <c r="AG56" s="84" t="str">
        <f>IF(ISNA(VLOOKUP($E56,'NA Stoneham BA'!$A$17:$E$992,5,FALSE))=TRUE,"0",VLOOKUP($E56,'NA Stoneham BA'!$A$17:$E$992,5,FALSE))</f>
        <v>0</v>
      </c>
      <c r="AH56" s="247" t="str">
        <f>IF(ISNA(VLOOKUP($E56,'JrNats HP'!$A$17:$E$992,5,FALSE))=TRUE,"0",VLOOKUP($E56,'JrNats HP'!$A$17:$E$992,5,FALSE))</f>
        <v>0</v>
      </c>
      <c r="AI56" s="152" t="str">
        <f>IF(ISNA(VLOOKUP($E56,'CC Winsport HP'!$A$17:$E$992,5,FALSE))=TRUE,"0",VLOOKUP($E56,'CC Winsport HP'!$A$17:$E$992,5,FALSE))</f>
        <v>0</v>
      </c>
      <c r="AJ56" s="247" t="str">
        <f>IF(ISNA(VLOOKUP($E56,'JrNats SS'!$A$17:$E$992,5,FALSE))=TRUE,"0",VLOOKUP($E56,'JrNats SS'!$A$17:$E$992,5,FALSE))</f>
        <v>0</v>
      </c>
      <c r="AK56" s="247" t="str">
        <f>IF(ISNA(VLOOKUP($E56,'JrNats BA'!$A$17:$E$992,5,FALSE))=TRUE,"0",VLOOKUP($E56,'JrNats BA'!$A$17:$E$992,5,FALSE))</f>
        <v>0</v>
      </c>
      <c r="AL56" s="341" t="str">
        <f>IF(ISNA(VLOOKUP($E56,'JrNats SS'!$A$17:$E$992,5,FALSE))=TRUE,"0",VLOOKUP($E56,'JrNats SS'!$A$17:$E$992,5,FALSE))</f>
        <v>0</v>
      </c>
      <c r="AM56" s="341" t="str">
        <f>IF(ISNA(VLOOKUP($E56,'JrNats BA'!$A$17:$E$992,5,FALSE))=TRUE,"0",VLOOKUP($E56,'JrNats BA'!$A$17:$E$992,5,FALSE))</f>
        <v>0</v>
      </c>
    </row>
    <row r="57" spans="1:40" s="324" customFormat="1" ht="20" customHeight="1" x14ac:dyDescent="0.15">
      <c r="A57" s="325" t="s">
        <v>70</v>
      </c>
      <c r="B57" s="101">
        <v>2012</v>
      </c>
      <c r="C57" s="295" t="s">
        <v>104</v>
      </c>
      <c r="D57" s="101" t="s">
        <v>78</v>
      </c>
      <c r="E57" s="326" t="s">
        <v>217</v>
      </c>
      <c r="G57" s="327">
        <f t="shared" si="0"/>
        <v>81</v>
      </c>
      <c r="H57" s="152">
        <f t="shared" si="1"/>
        <v>81</v>
      </c>
      <c r="I57" s="84">
        <f t="shared" si="2"/>
        <v>42</v>
      </c>
      <c r="J57" s="84">
        <f t="shared" si="3"/>
        <v>0</v>
      </c>
      <c r="K57" s="84">
        <f t="shared" si="4"/>
        <v>0</v>
      </c>
      <c r="L57" s="152">
        <f t="shared" si="5"/>
        <v>42</v>
      </c>
      <c r="M57" s="85"/>
      <c r="N57" s="152">
        <v>0</v>
      </c>
      <c r="O57" s="152" t="str">
        <f>IF(ISNA(VLOOKUP($E57,'CC Yukon SS'!$A$17:$E$991,5,FALSE))=TRUE,"0",VLOOKUP($E57,'CC Yukon SS'!$A$17:$E$991,5,FALSE))</f>
        <v>0</v>
      </c>
      <c r="P57" s="152" t="str">
        <f>IF(ISNA(VLOOKUP($E57,'CC SunPeaks BA'!$A$17:$E$991,5,FALSE))=TRUE,"0",VLOOKUP($E57,'CC SunPeaks BA'!$A$17:$E$991,5,FALSE))</f>
        <v>0</v>
      </c>
      <c r="Q57" s="84" t="str">
        <f>IF(ISNA(VLOOKUP($E57,'TT Horseshoe1'!$A$17:$E$991,5,FALSE))=TRUE,"0",VLOOKUP($E57,'TT Horseshoe1'!$A$17:$E$991,5,FALSE))</f>
        <v>0</v>
      </c>
      <c r="R57" s="152" t="str">
        <f>IF(ISNA(VLOOKUP($E57,'CC SunPeaks SS'!$A$17:$E$991,5,FALSE))=TRUE,"0",VLOOKUP($E57,'CC SunPeaks SS'!$A$17:$E$991,5,FALSE))</f>
        <v>0</v>
      </c>
      <c r="S57" s="84" t="str">
        <f>IF(ISNA(VLOOKUP($E57,'TT Horseshoe2'!$A$17:$E$991,5,FALSE))=TRUE,"0",VLOOKUP($E57,'TT Horseshoe2'!$A$17:$E$991,5,FALSE))</f>
        <v>0</v>
      </c>
      <c r="T57" s="152" t="str">
        <f>IF(ISNA(VLOOKUP($E57,'CC Horseshoe SS'!$A$17:$E$991,5,FALSE))=TRUE,"0",VLOOKUP($E57,'CC Horseshoe SS'!$A$17:$E$991,5,FALSE))</f>
        <v>0</v>
      </c>
      <c r="U57" s="152" t="str">
        <f>IF(ISNA(VLOOKUP($E57,'CC Horseshoe BA'!$A$17:$E$991,5,FALSE))=TRUE,"0",VLOOKUP($E57,'CC Horseshoe BA'!$A$17:$E$991,5,FALSE))</f>
        <v>0</v>
      </c>
      <c r="V57" s="84" t="str">
        <f>IF(ISNA(VLOOKUP($E57,'NA Winsport SS'!$A$17:$E$991,5,FALSE))=TRUE,"0",VLOOKUP($E57,'NA Winsport SS'!$A$17:$E$991,5,FALSE))</f>
        <v>0</v>
      </c>
      <c r="W57" s="84" t="str">
        <f>IF(ISNA(VLOOKUP($E57,'NA Winsport SS'!$A$17:$E$991,5,FALSE))=TRUE,"0",VLOOKUP($E57,'NA Winsport SS'!$A$17:$E$991,5,FALSE))</f>
        <v>0</v>
      </c>
      <c r="X57" s="84" t="str">
        <f>IF(ISNA(VLOOKUP($E57,'TT BV 1'!$A$17:$E$991,5,FALSE))=TRUE,"0",VLOOKUP($E57,'TT BV 1'!$A$17:$E$991,5,FALSE))</f>
        <v>0</v>
      </c>
      <c r="Y57" s="84" t="str">
        <f>IF(ISNA(VLOOKUP($E57,'TT BV 2'!$A$17:$E$992,5,FALSE))=TRUE,"0",VLOOKUP($E57,'TT BV 2'!$A$17:$E$992,5,FALSE))</f>
        <v>0</v>
      </c>
      <c r="Z57" s="84" t="str">
        <f>IF(ISNA(VLOOKUP($E57,'NA Aspen SS'!$A$17:$E$992,5,FALSE))=TRUE,"0",VLOOKUP($E57,'NA Aspen SS'!$A$17:$E$992,5,FALSE))</f>
        <v>0</v>
      </c>
      <c r="AA57" s="84" t="str">
        <f>IF(ISNA(VLOOKUP($E57,'Step Up - Avila'!$A$17:$E$992,5,FALSE))=TRUE,"0",VLOOKUP($E57,'Step Up - Avila'!$A$17:$E$992,5,FALSE))</f>
        <v>0</v>
      </c>
      <c r="AB57" s="84" t="str">
        <f>IF(ISNA(VLOOKUP($E57,'CWG - PEI - SS'!$A$17:$E$992,5,FALSE))=TRUE,"0",VLOOKUP($E57,'CWG - PEI - SS'!$A$17:$E$992,5,FALSE))</f>
        <v>0</v>
      </c>
      <c r="AC57" s="84" t="str">
        <f>IF(ISNA(VLOOKUP($E57,'CWG - PEI - BA'!$A$17:$E$992,5,FALSE))=TRUE,"0",VLOOKUP($E57,'CWG - PEI - BA'!$A$17:$E$992,5,FALSE))</f>
        <v>0</v>
      </c>
      <c r="AD57" s="84">
        <f>IF(ISNA(VLOOKUP($E57,'Prov. Champs - CF - SS'!$A$17:$E$992,5,FALSE))=TRUE,"0",VLOOKUP($E57,'Prov. Champs - CF - SS'!$A$17:$E$992,5,FALSE))</f>
        <v>42</v>
      </c>
      <c r="AE57" s="84">
        <f>IF(ISNA(VLOOKUP($E57,'Prov. Champs - CF - BA'!$A$17:$E$992,5,FALSE))=TRUE,"0",VLOOKUP($E57,'Prov. Champs - CF - BA'!$A$17:$E$992,5,FALSE))</f>
        <v>0</v>
      </c>
      <c r="AF57" s="84" t="str">
        <f>IF(ISNA(VLOOKUP($E57,'NA Stoneham SS'!$A$17:$E$992,5,FALSE))=TRUE,"0",VLOOKUP($E57,'NA Stoneham SS'!$A$17:$E$992,5,FALSE))</f>
        <v>0</v>
      </c>
      <c r="AG57" s="84" t="str">
        <f>IF(ISNA(VLOOKUP($E57,'NA Stoneham BA'!$A$17:$E$992,5,FALSE))=TRUE,"0",VLOOKUP($E57,'NA Stoneham BA'!$A$17:$E$992,5,FALSE))</f>
        <v>0</v>
      </c>
      <c r="AH57" s="152" t="str">
        <f>IF(ISNA(VLOOKUP($E57,'JrNats HP'!$A$17:$E$992,5,FALSE))=TRUE,"0",VLOOKUP($E57,'JrNats HP'!$A$17:$E$992,5,FALSE))</f>
        <v>0</v>
      </c>
      <c r="AI57" s="152" t="str">
        <f>IF(ISNA(VLOOKUP($E57,'CC Winsport HP'!$A$17:$E$992,5,FALSE))=TRUE,"0",VLOOKUP($E57,'CC Winsport HP'!$A$17:$E$992,5,FALSE))</f>
        <v>0</v>
      </c>
      <c r="AJ57" s="152" t="str">
        <f>IF(ISNA(VLOOKUP($E57,'JrNats SS'!$A$17:$E$992,5,FALSE))=TRUE,"0",VLOOKUP($E57,'JrNats SS'!$A$17:$E$992,5,FALSE))</f>
        <v>0</v>
      </c>
      <c r="AK57" s="152" t="str">
        <f>IF(ISNA(VLOOKUP($E57,'JrNats BA'!$A$17:$E$992,5,FALSE))=TRUE,"0",VLOOKUP($E57,'JrNats BA'!$A$17:$E$992,5,FALSE))</f>
        <v>0</v>
      </c>
      <c r="AL57" s="341" t="str">
        <f>IF(ISNA(VLOOKUP($E57,'JrNats SS'!$A$17:$E$992,5,FALSE))=TRUE,"0",VLOOKUP($E57,'JrNats SS'!$A$17:$E$992,5,FALSE))</f>
        <v>0</v>
      </c>
      <c r="AM57" s="341" t="str">
        <f>IF(ISNA(VLOOKUP($E57,'JrNats BA'!$A$17:$E$992,5,FALSE))=TRUE,"0",VLOOKUP($E57,'JrNats BA'!$A$17:$E$992,5,FALSE))</f>
        <v>0</v>
      </c>
    </row>
    <row r="59" spans="1:40" s="224" customFormat="1" ht="17" customHeight="1" x14ac:dyDescent="0.15">
      <c r="A59" s="217" t="s">
        <v>278</v>
      </c>
      <c r="B59" s="218">
        <v>2006</v>
      </c>
      <c r="C59" s="218" t="s">
        <v>274</v>
      </c>
      <c r="D59" s="218" t="s">
        <v>76</v>
      </c>
      <c r="E59" s="219" t="s">
        <v>37</v>
      </c>
      <c r="F59" s="220"/>
      <c r="G59" s="220">
        <f t="shared" ref="G59:G91" si="6">H59</f>
        <v>8</v>
      </c>
      <c r="H59" s="221">
        <f t="shared" ref="H59:H91" si="7">RANK(L59,$L$6:$L$91,0)</f>
        <v>8</v>
      </c>
      <c r="I59" s="221">
        <f t="shared" ref="I59:I91" si="8">LARGE(($N59:$AS59),1)</f>
        <v>434</v>
      </c>
      <c r="J59" s="221">
        <f t="shared" ref="J59:J85" si="9">LARGE(($N59:$AS59),2)</f>
        <v>425</v>
      </c>
      <c r="K59" s="221">
        <f t="shared" ref="K59:K69" si="10">LARGE(($N59:$AS59),3)</f>
        <v>415</v>
      </c>
      <c r="L59" s="222">
        <f t="shared" ref="L59:L91" si="11">SUM(I59+J59+K59)</f>
        <v>1274</v>
      </c>
      <c r="M59" s="223"/>
      <c r="N59" s="222">
        <f>IF(ISNA(VLOOKUP($E59,'CC Yukon BA'!$A$17:$E$991,5,FALSE))=TRUE,"0",VLOOKUP($E59,'CC Yukon BA'!$A$17:$E$991,5,FALSE))</f>
        <v>82</v>
      </c>
      <c r="O59" s="222">
        <f>IF(ISNA(VLOOKUP($E59,'CC Yukon SS'!$A$17:$E$991,5,FALSE))=TRUE,"0",VLOOKUP($E59,'CC Yukon SS'!$A$17:$E$991,5,FALSE))</f>
        <v>289</v>
      </c>
      <c r="P59" s="222">
        <f>IF(ISNA(VLOOKUP($E59,'CC SunPeaks BA'!$A$17:$E$991,5,FALSE))=TRUE,"0",VLOOKUP($E59,'CC SunPeaks BA'!$A$17:$E$991,5,FALSE))</f>
        <v>415</v>
      </c>
      <c r="Q59" s="221" t="str">
        <f>IF(ISNA(VLOOKUP($E59,'TT Horseshoe1'!$A$17:$E$991,5,FALSE))=TRUE,"0",VLOOKUP($E59,'TT Horseshoe1'!$A$17:$E$991,5,FALSE))</f>
        <v>0</v>
      </c>
      <c r="R59" s="222">
        <f>IF(ISNA(VLOOKUP($E59,'CC SunPeaks SS'!$A$17:$E$991,5,FALSE))=TRUE,"0",VLOOKUP($E59,'CC SunPeaks SS'!$A$17:$E$991,5,FALSE))</f>
        <v>434</v>
      </c>
      <c r="S59" s="221" t="str">
        <f>IF(ISNA(VLOOKUP($E59,'TT Horseshoe2'!$A$17:$E$991,5,FALSE))=TRUE,"0",VLOOKUP($E59,'TT Horseshoe2'!$A$17:$E$991,5,FALSE))</f>
        <v>0</v>
      </c>
      <c r="T59" s="222">
        <f>IF(ISNA(VLOOKUP($E59,'CC Horseshoe SS'!$A$17:$E$991,5,FALSE))=TRUE,"0",VLOOKUP($E59,'CC Horseshoe SS'!$A$17:$E$991,5,FALSE))</f>
        <v>425</v>
      </c>
      <c r="U59" s="222">
        <f>IF(ISNA(VLOOKUP($E59,'CC Horseshoe BA'!$A$17:$E$991,5,FALSE))=TRUE,"0",VLOOKUP($E59,'CC Horseshoe BA'!$A$17:$E$991,5,FALSE))</f>
        <v>355</v>
      </c>
      <c r="V59" s="221">
        <v>0</v>
      </c>
      <c r="W59" s="221">
        <f>IF(ISNA(VLOOKUP($E59,'NA Winsport SS'!$A$17:$E$991,5,FALSE))=TRUE,"0",VLOOKUP($E59,'NA Winsport SS'!$A$17:$E$991,5,FALSE))</f>
        <v>304</v>
      </c>
      <c r="X59" s="221" t="str">
        <f>IF(ISNA(VLOOKUP($E59,'TT BV 1'!$A$17:$E$991,5,FALSE))=TRUE,"0",VLOOKUP($E59,'TT BV 1'!$A$17:$E$991,5,FALSE))</f>
        <v>0</v>
      </c>
      <c r="Y59" s="221" t="str">
        <f>IF(ISNA(VLOOKUP($E59,'TT BV 2'!$A$17:$E$992,5,FALSE))=TRUE,"0",VLOOKUP($E59,'TT BV 2'!$A$17:$E$992,5,FALSE))</f>
        <v>0</v>
      </c>
      <c r="Z59" s="221" t="str">
        <f>IF(ISNA(VLOOKUP($E59,'NA Aspen SS'!$A$17:$E$992,5,FALSE))=TRUE,"0",VLOOKUP($E59,'NA Aspen SS'!$A$17:$E$992,5,FALSE))</f>
        <v>0</v>
      </c>
      <c r="AA59" s="221" t="str">
        <f>IF(ISNA(VLOOKUP($E59,'Step Up - Avila'!$A$17:$E$992,5,FALSE))=TRUE,"0",VLOOKUP($E59,'Step Up - Avila'!$A$17:$E$992,5,FALSE))</f>
        <v>0</v>
      </c>
      <c r="AB59" s="221">
        <f>IF(ISNA(VLOOKUP($E59,'CWG - PEI - SS'!$A$17:$E$992,5,FALSE))=TRUE,"0",VLOOKUP($E59,'CWG - PEI - SS'!$A$17:$E$992,5,FALSE))</f>
        <v>260</v>
      </c>
      <c r="AC59" s="221">
        <f>IF(ISNA(VLOOKUP($E59,'CWG - PEI - BA'!$A$17:$E$992,5,FALSE))=TRUE,"0",VLOOKUP($E59,'CWG - PEI - BA'!$A$17:$E$992,5,FALSE))</f>
        <v>302</v>
      </c>
      <c r="AD59" s="221" t="str">
        <f>IF(ISNA(VLOOKUP($E59,'Prov. Champs - CF - SS'!$A$17:$E$992,5,FALSE))=TRUE,"0",VLOOKUP($E59,'Prov. Champs - CF - SS'!$A$17:$E$992,5,FALSE))</f>
        <v>0</v>
      </c>
      <c r="AE59" s="221" t="str">
        <f>IF(ISNA(VLOOKUP($E59,'Prov. Champs - CF - BA'!$A$17:$E$992,5,FALSE))=TRUE,"0",VLOOKUP($E59,'Prov. Champs - CF - BA'!$A$17:$E$992,5,FALSE))</f>
        <v>0</v>
      </c>
      <c r="AF59" s="221">
        <f>IF(ISNA(VLOOKUP($E59,'NA Stoneham SS'!$A$17:$E$992,5,FALSE))=TRUE,"0",VLOOKUP($E59,'NA Stoneham SS'!$A$17:$E$992,5,FALSE))</f>
        <v>129.92957746478828</v>
      </c>
      <c r="AG59" s="221">
        <f>IF(ISNA(VLOOKUP($E59,'NA Stoneham BA'!$A$17:$E$992,5,FALSE))=TRUE,"0",VLOOKUP($E59,'NA Stoneham BA'!$A$17:$E$992,5,FALSE))</f>
        <v>347.53846153846212</v>
      </c>
      <c r="AH59" s="247" t="str">
        <f>IF(ISNA(VLOOKUP($E59,'JrNats HP'!$A$17:$E$992,5,FALSE))=TRUE,"0",VLOOKUP($E59,'JrNats HP'!$A$17:$E$992,5,FALSE))</f>
        <v>0</v>
      </c>
      <c r="AI59" s="222" t="str">
        <f>IF(ISNA(VLOOKUP($E59,'CC Winsport HP'!$A$17:$E$992,5,FALSE))=TRUE,"0",VLOOKUP($E59,'CC Winsport HP'!$A$17:$E$992,5,FALSE))</f>
        <v>0</v>
      </c>
      <c r="AJ59" s="247" t="str">
        <f>IF(ISNA(VLOOKUP($E59,'JrNats SS'!$A$17:$E$992,5,FALSE))=TRUE,"0",VLOOKUP($E59,'JrNats SS'!$A$17:$E$992,5,FALSE))</f>
        <v>0</v>
      </c>
      <c r="AK59" s="247" t="str">
        <f>IF(ISNA(VLOOKUP($E59,'JrNats BA'!$A$17:$E$992,5,FALSE))=TRUE,"0",VLOOKUP($E59,'JrNats BA'!$A$17:$E$992,5,FALSE))</f>
        <v>0</v>
      </c>
      <c r="AL59" s="341" t="str">
        <f>IF(ISNA(VLOOKUP($E59,'JrNats SS'!$A$17:$E$992,5,FALSE))=TRUE,"0",VLOOKUP($E59,'JrNats SS'!$A$17:$E$992,5,FALSE))</f>
        <v>0</v>
      </c>
      <c r="AM59" s="341" t="str">
        <f>IF(ISNA(VLOOKUP($E59,'JrNats BA'!$A$17:$E$992,5,FALSE))=TRUE,"0",VLOOKUP($E59,'JrNats BA'!$A$17:$E$992,5,FALSE))</f>
        <v>0</v>
      </c>
    </row>
    <row r="60" spans="1:40" s="224" customFormat="1" ht="17" customHeight="1" x14ac:dyDescent="0.15">
      <c r="A60" s="217" t="s">
        <v>278</v>
      </c>
      <c r="B60" s="218">
        <v>2005</v>
      </c>
      <c r="C60" s="218" t="s">
        <v>274</v>
      </c>
      <c r="D60" s="218" t="s">
        <v>183</v>
      </c>
      <c r="E60" s="219" t="s">
        <v>51</v>
      </c>
      <c r="F60" s="220"/>
      <c r="G60" s="220">
        <f t="shared" si="6"/>
        <v>13</v>
      </c>
      <c r="H60" s="221">
        <f t="shared" si="7"/>
        <v>13</v>
      </c>
      <c r="I60" s="221">
        <f t="shared" si="8"/>
        <v>368</v>
      </c>
      <c r="J60" s="221">
        <f t="shared" si="9"/>
        <v>363.984375</v>
      </c>
      <c r="K60" s="221">
        <f t="shared" si="10"/>
        <v>350</v>
      </c>
      <c r="L60" s="222">
        <f t="shared" si="11"/>
        <v>1081.984375</v>
      </c>
      <c r="M60" s="223"/>
      <c r="N60" s="222">
        <f>IF(ISNA(VLOOKUP($E60,'CC Yukon BA'!$A$17:$E$991,5,FALSE))=TRUE,"0",VLOOKUP($E60,'CC Yukon BA'!$A$17:$E$991,5,FALSE))</f>
        <v>204</v>
      </c>
      <c r="O60" s="222">
        <f>IF(ISNA(VLOOKUP($E60,'CC Yukon SS'!$A$17:$E$991,5,FALSE))=TRUE,"0",VLOOKUP($E60,'CC Yukon SS'!$A$17:$E$991,5,FALSE))</f>
        <v>257</v>
      </c>
      <c r="P60" s="222">
        <f>IF(ISNA(VLOOKUP($E60,'CC SunPeaks BA'!$A$17:$E$991,5,FALSE))=TRUE,"0",VLOOKUP($E60,'CC SunPeaks BA'!$A$17:$E$991,5,FALSE))</f>
        <v>350</v>
      </c>
      <c r="Q60" s="221" t="str">
        <f>IF(ISNA(VLOOKUP($E60,'TT Horseshoe1'!$A$17:$E$991,5,FALSE))=TRUE,"0",VLOOKUP($E60,'TT Horseshoe1'!$A$17:$E$991,5,FALSE))</f>
        <v>0</v>
      </c>
      <c r="R60" s="222">
        <f>IF(ISNA(VLOOKUP($E60,'CC SunPeaks SS'!$A$17:$E$991,5,FALSE))=TRUE,"0",VLOOKUP($E60,'CC SunPeaks SS'!$A$17:$E$991,5,FALSE))</f>
        <v>368</v>
      </c>
      <c r="S60" s="221" t="str">
        <f>IF(ISNA(VLOOKUP($E60,'TT Horseshoe2'!$A$17:$E$991,5,FALSE))=TRUE,"0",VLOOKUP($E60,'TT Horseshoe2'!$A$17:$E$991,5,FALSE))</f>
        <v>0</v>
      </c>
      <c r="T60" s="222">
        <f>IF(ISNA(VLOOKUP($E60,'CC Horseshoe SS'!$A$17:$E$991,5,FALSE))=TRUE,"0",VLOOKUP($E60,'CC Horseshoe SS'!$A$17:$E$991,5,FALSE))</f>
        <v>254</v>
      </c>
      <c r="U60" s="222">
        <f>IF(ISNA(VLOOKUP($E60,'CC Horseshoe BA'!$A$17:$E$991,5,FALSE))=TRUE,"0",VLOOKUP($E60,'CC Horseshoe BA'!$A$17:$E$991,5,FALSE))</f>
        <v>259</v>
      </c>
      <c r="V60" s="221">
        <v>0</v>
      </c>
      <c r="W60" s="221" t="str">
        <f>IF(ISNA(VLOOKUP($E60,'NA Winsport SS'!$A$17:$E$991,5,FALSE))=TRUE,"0",VLOOKUP($E60,'NA Winsport SS'!$A$17:$E$991,5,FALSE))</f>
        <v>0</v>
      </c>
      <c r="X60" s="221" t="str">
        <f>IF(ISNA(VLOOKUP($E60,'TT BV 1'!$A$17:$E$991,5,FALSE))=TRUE,"0",VLOOKUP($E60,'TT BV 1'!$A$17:$E$991,5,FALSE))</f>
        <v>0</v>
      </c>
      <c r="Y60" s="221" t="str">
        <f>IF(ISNA(VLOOKUP($E60,'TT BV 2'!$A$17:$E$992,5,FALSE))=TRUE,"0",VLOOKUP($E60,'TT BV 2'!$A$17:$E$992,5,FALSE))</f>
        <v>0</v>
      </c>
      <c r="Z60" s="221" t="str">
        <f>IF(ISNA(VLOOKUP($E60,'NA Aspen SS'!$A$17:$E$992,5,FALSE))=TRUE,"0",VLOOKUP($E60,'NA Aspen SS'!$A$17:$E$992,5,FALSE))</f>
        <v>0</v>
      </c>
      <c r="AA60" s="221" t="str">
        <f>IF(ISNA(VLOOKUP($E60,'Step Up - Avila'!$A$17:$E$992,5,FALSE))=TRUE,"0",VLOOKUP($E60,'Step Up - Avila'!$A$17:$E$992,5,FALSE))</f>
        <v>0</v>
      </c>
      <c r="AB60" s="221" t="str">
        <f>IF(ISNA(VLOOKUP($E60,'CWG - PEI - SS'!$A$17:$E$992,5,FALSE))=TRUE,"0",VLOOKUP($E60,'CWG - PEI - SS'!$A$17:$E$992,5,FALSE))</f>
        <v>0</v>
      </c>
      <c r="AC60" s="221" t="str">
        <f>IF(ISNA(VLOOKUP($E60,'CWG - PEI - BA'!$A$17:$E$992,5,FALSE))=TRUE,"0",VLOOKUP($E60,'CWG - PEI - BA'!$A$17:$E$992,5,FALSE))</f>
        <v>0</v>
      </c>
      <c r="AD60" s="221" t="str">
        <f>IF(ISNA(VLOOKUP($E60,'Prov. Champs - CF - SS'!$A$17:$E$992,5,FALSE))=TRUE,"0",VLOOKUP($E60,'Prov. Champs - CF - SS'!$A$17:$E$992,5,FALSE))</f>
        <v>0</v>
      </c>
      <c r="AE60" s="221" t="str">
        <f>IF(ISNA(VLOOKUP($E60,'Prov. Champs - CF - BA'!$A$17:$E$992,5,FALSE))=TRUE,"0",VLOOKUP($E60,'Prov. Champs - CF - BA'!$A$17:$E$992,5,FALSE))</f>
        <v>0</v>
      </c>
      <c r="AF60" s="221">
        <f>IF(ISNA(VLOOKUP($E60,'NA Stoneham SS'!$A$17:$E$992,5,FALSE))=TRUE,"0",VLOOKUP($E60,'NA Stoneham SS'!$A$17:$E$992,5,FALSE))</f>
        <v>166.26760563380242</v>
      </c>
      <c r="AG60" s="221">
        <f>IF(ISNA(VLOOKUP($E60,'NA Stoneham BA'!$A$17:$E$992,5,FALSE))=TRUE,"0",VLOOKUP($E60,'NA Stoneham BA'!$A$17:$E$992,5,FALSE))</f>
        <v>69.692307692308304</v>
      </c>
      <c r="AH60" s="247">
        <f>IF(ISNA(VLOOKUP($E60,'JrNats HP'!$A$17:$E$992,5,FALSE))=TRUE,"0",VLOOKUP($E60,'JrNats HP'!$A$17:$E$992,5,FALSE))</f>
        <v>363.984375</v>
      </c>
      <c r="AI60" s="222">
        <f>IF(ISNA(VLOOKUP($E60,'CC Winsport HP'!$A$17:$E$992,5,FALSE))=TRUE,"0",VLOOKUP($E60,'CC Winsport HP'!$A$17:$E$992,5,FALSE))</f>
        <v>85.294117647058926</v>
      </c>
      <c r="AJ60" s="247">
        <f>IF(ISNA(VLOOKUP($E60,'JrNats SS'!$A$17:$E$992,5,FALSE))=TRUE,"0",VLOOKUP($E60,'JrNats SS'!$A$17:$E$992,5,FALSE))</f>
        <v>245.07352941176509</v>
      </c>
      <c r="AK60" s="247">
        <f>IF(ISNA(VLOOKUP($E60,'JrNats BA'!$A$17:$E$992,5,FALSE))=TRUE,"0",VLOOKUP($E60,'JrNats BA'!$A$17:$E$992,5,FALSE))</f>
        <v>68.602941176471248</v>
      </c>
      <c r="AL60" s="341">
        <f>IF(ISNA(VLOOKUP($E60,'JrNats SS'!$A$17:$E$992,5,FALSE))=TRUE,"0",VLOOKUP($E60,'JrNats SS'!$A$17:$E$992,5,FALSE))</f>
        <v>245.07352941176509</v>
      </c>
      <c r="AM60" s="341">
        <f>IF(ISNA(VLOOKUP($E60,'JrNats BA'!$A$17:$E$992,5,FALSE))=TRUE,"0",VLOOKUP($E60,'JrNats BA'!$A$17:$E$992,5,FALSE))</f>
        <v>68.602941176471248</v>
      </c>
    </row>
    <row r="61" spans="1:40" s="224" customFormat="1" ht="17" customHeight="1" x14ac:dyDescent="0.15">
      <c r="A61" s="217" t="s">
        <v>70</v>
      </c>
      <c r="B61" s="218">
        <v>2009</v>
      </c>
      <c r="C61" s="218" t="s">
        <v>274</v>
      </c>
      <c r="D61" s="218" t="s">
        <v>78</v>
      </c>
      <c r="E61" s="219" t="s">
        <v>63</v>
      </c>
      <c r="F61" s="220"/>
      <c r="G61" s="220">
        <f t="shared" si="6"/>
        <v>14</v>
      </c>
      <c r="H61" s="221">
        <f t="shared" si="7"/>
        <v>14</v>
      </c>
      <c r="I61" s="221">
        <f t="shared" si="8"/>
        <v>311.25000000000023</v>
      </c>
      <c r="J61" s="221">
        <f t="shared" si="9"/>
        <v>311.25000000000023</v>
      </c>
      <c r="K61" s="221">
        <f t="shared" si="10"/>
        <v>233</v>
      </c>
      <c r="L61" s="222">
        <f t="shared" si="11"/>
        <v>855.50000000000045</v>
      </c>
      <c r="M61" s="223"/>
      <c r="N61" s="222" t="str">
        <f>IF(ISNA(VLOOKUP($E61,'CC Yukon BA'!$A$17:$E$991,5,FALSE))=TRUE,"0",VLOOKUP($E61,'CC Yukon BA'!$A$17:$E$991,5,FALSE))</f>
        <v>0</v>
      </c>
      <c r="O61" s="222" t="str">
        <f>IF(ISNA(VLOOKUP($E61,'CC Yukon SS'!$A$17:$E$991,5,FALSE))=TRUE,"0",VLOOKUP($E61,'CC Yukon SS'!$A$17:$E$991,5,FALSE))</f>
        <v>0</v>
      </c>
      <c r="P61" s="222" t="str">
        <f>IF(ISNA(VLOOKUP($E61,'CC SunPeaks BA'!$A$17:$E$991,5,FALSE))=TRUE,"0",VLOOKUP($E61,'CC SunPeaks BA'!$A$17:$E$991,5,FALSE))</f>
        <v>0</v>
      </c>
      <c r="Q61" s="221" t="str">
        <f>IF(ISNA(VLOOKUP($E61,'TT Horseshoe1'!$A$17:$E$991,5,FALSE))=TRUE,"0",VLOOKUP($E61,'TT Horseshoe1'!$A$17:$E$991,5,FALSE))</f>
        <v>0</v>
      </c>
      <c r="R61" s="222" t="str">
        <f>IF(ISNA(VLOOKUP($E61,'CC SunPeaks SS'!$A$17:$E$991,5,FALSE))=TRUE,"0",VLOOKUP($E61,'CC SunPeaks SS'!$A$17:$E$991,5,FALSE))</f>
        <v>0</v>
      </c>
      <c r="S61" s="221" t="str">
        <f>IF(ISNA(VLOOKUP($E61,'TT Horseshoe2'!$A$17:$E$991,5,FALSE))=TRUE,"0",VLOOKUP($E61,'TT Horseshoe2'!$A$17:$E$991,5,FALSE))</f>
        <v>0</v>
      </c>
      <c r="T61" s="222">
        <f>IF(ISNA(VLOOKUP($E61,'CC Horseshoe SS'!$A$17:$E$991,5,FALSE))=TRUE,"0",VLOOKUP($E61,'CC Horseshoe SS'!$A$17:$E$991,5,FALSE))</f>
        <v>233</v>
      </c>
      <c r="U61" s="222" t="str">
        <f>IF(ISNA(VLOOKUP($E61,'CC Horseshoe BA'!$A$17:$E$991,5,FALSE))=TRUE,"0",VLOOKUP($E61,'CC Horseshoe BA'!$A$17:$E$991,5,FALSE))</f>
        <v>0</v>
      </c>
      <c r="V61" s="221" t="str">
        <f>IF(ISNA(VLOOKUP($E61,'NA Winsport SS'!$A$17:$E$991,5,FALSE))=TRUE,"0",VLOOKUP($E61,'NA Winsport SS'!$A$17:$E$991,5,FALSE))</f>
        <v>0</v>
      </c>
      <c r="W61" s="221" t="str">
        <f>IF(ISNA(VLOOKUP($E61,'NA Winsport SS'!$A$17:$E$991,5,FALSE))=TRUE,"0",VLOOKUP($E61,'NA Winsport SS'!$A$17:$E$991,5,FALSE))</f>
        <v>0</v>
      </c>
      <c r="X61" s="221" t="str">
        <f>IF(ISNA(VLOOKUP($E61,'TT BV 1'!$A$17:$E$991,5,FALSE))=TRUE,"0",VLOOKUP($E61,'TT BV 1'!$A$17:$E$991,5,FALSE))</f>
        <v>0</v>
      </c>
      <c r="Y61" s="221" t="str">
        <f>IF(ISNA(VLOOKUP($E61,'TT BV 2'!$A$17:$E$992,5,FALSE))=TRUE,"0",VLOOKUP($E61,'TT BV 2'!$A$17:$E$992,5,FALSE))</f>
        <v>0</v>
      </c>
      <c r="Z61" s="221" t="str">
        <f>IF(ISNA(VLOOKUP($E61,'NA Aspen SS'!$A$17:$E$992,5,FALSE))=TRUE,"0",VLOOKUP($E61,'NA Aspen SS'!$A$17:$E$992,5,FALSE))</f>
        <v>0</v>
      </c>
      <c r="AA61" s="221" t="str">
        <f>IF(ISNA(VLOOKUP($E61,'Step Up - Avila'!$A$17:$E$992,5,FALSE))=TRUE,"0",VLOOKUP($E61,'Step Up - Avila'!$A$17:$E$992,5,FALSE))</f>
        <v>0</v>
      </c>
      <c r="AB61" s="221" t="str">
        <f>IF(ISNA(VLOOKUP($E61,'CWG - PEI - SS'!$A$17:$E$992,5,FALSE))=TRUE,"0",VLOOKUP($E61,'CWG - PEI - SS'!$A$17:$E$992,5,FALSE))</f>
        <v>0</v>
      </c>
      <c r="AC61" s="221" t="str">
        <f>IF(ISNA(VLOOKUP($E61,'CWG - PEI - BA'!$A$17:$E$992,5,FALSE))=TRUE,"0",VLOOKUP($E61,'CWG - PEI - BA'!$A$17:$E$992,5,FALSE))</f>
        <v>0</v>
      </c>
      <c r="AD61" s="221">
        <f>IF(ISNA(VLOOKUP($E61,'Prov. Champs - CF - SS'!$A$17:$E$992,5,FALSE))=TRUE,"0",VLOOKUP($E61,'Prov. Champs - CF - SS'!$A$17:$E$992,5,FALSE))</f>
        <v>150</v>
      </c>
      <c r="AE61" s="221">
        <f>IF(ISNA(VLOOKUP($E61,'Prov. Champs - CF - BA'!$A$17:$E$992,5,FALSE))=TRUE,"0",VLOOKUP($E61,'Prov. Champs - CF - BA'!$A$17:$E$992,5,FALSE))</f>
        <v>146.66666666666666</v>
      </c>
      <c r="AF61" s="221" t="str">
        <f>IF(ISNA(VLOOKUP($E61,'NA Stoneham SS'!$A$17:$E$992,5,FALSE))=TRUE,"0",VLOOKUP($E61,'NA Stoneham SS'!$A$17:$E$992,5,FALSE))</f>
        <v>0</v>
      </c>
      <c r="AG61" s="221" t="str">
        <f>IF(ISNA(VLOOKUP($E61,'NA Stoneham BA'!$A$17:$E$992,5,FALSE))=TRUE,"0",VLOOKUP($E61,'NA Stoneham BA'!$A$17:$E$992,5,FALSE))</f>
        <v>0</v>
      </c>
      <c r="AH61" s="247">
        <f>IF(ISNA(VLOOKUP($E61,'JrNats HP'!$A$17:$E$992,5,FALSE))=TRUE,"0",VLOOKUP($E61,'JrNats HP'!$A$17:$E$992,5,FALSE))</f>
        <v>164.765625</v>
      </c>
      <c r="AI61" s="222" t="str">
        <f>IF(ISNA(VLOOKUP($E61,'CC Winsport HP'!$A$17:$E$992,5,FALSE))=TRUE,"0",VLOOKUP($E61,'CC Winsport HP'!$A$17:$E$992,5,FALSE))</f>
        <v>0</v>
      </c>
      <c r="AJ61" s="247">
        <f>IF(ISNA(VLOOKUP($E61,'JrNats SS'!$A$17:$E$992,5,FALSE))=TRUE,"0",VLOOKUP($E61,'JrNats SS'!$A$17:$E$992,5,FALSE))</f>
        <v>223.01470588235338</v>
      </c>
      <c r="AK61" s="247">
        <f>IF(ISNA(VLOOKUP($E61,'JrNats BA'!$A$17:$E$992,5,FALSE))=TRUE,"0",VLOOKUP($E61,'JrNats BA'!$A$17:$E$992,5,FALSE))</f>
        <v>311.25000000000023</v>
      </c>
      <c r="AL61" s="341">
        <f>IF(ISNA(VLOOKUP($E61,'JrNats SS'!$A$17:$E$992,5,FALSE))=TRUE,"0",VLOOKUP($E61,'JrNats SS'!$A$17:$E$992,5,FALSE))</f>
        <v>223.01470588235338</v>
      </c>
      <c r="AM61" s="341">
        <f>IF(ISNA(VLOOKUP($E61,'JrNats BA'!$A$17:$E$992,5,FALSE))=TRUE,"0",VLOOKUP($E61,'JrNats BA'!$A$17:$E$992,5,FALSE))</f>
        <v>311.25000000000023</v>
      </c>
      <c r="AN61" s="224" t="s">
        <v>264</v>
      </c>
    </row>
    <row r="62" spans="1:40" s="224" customFormat="1" ht="17" customHeight="1" x14ac:dyDescent="0.15">
      <c r="A62" s="217" t="s">
        <v>95</v>
      </c>
      <c r="B62" s="218">
        <v>2005</v>
      </c>
      <c r="C62" s="218" t="s">
        <v>274</v>
      </c>
      <c r="D62" s="218" t="s">
        <v>76</v>
      </c>
      <c r="E62" s="219" t="s">
        <v>112</v>
      </c>
      <c r="F62" s="220"/>
      <c r="G62" s="220">
        <f t="shared" si="6"/>
        <v>21</v>
      </c>
      <c r="H62" s="222">
        <f t="shared" si="7"/>
        <v>21</v>
      </c>
      <c r="I62" s="221">
        <f t="shared" si="8"/>
        <v>246.796875</v>
      </c>
      <c r="J62" s="221">
        <f t="shared" si="9"/>
        <v>167.8676470588241</v>
      </c>
      <c r="K62" s="221">
        <f t="shared" si="10"/>
        <v>167.8676470588241</v>
      </c>
      <c r="L62" s="222">
        <f t="shared" si="11"/>
        <v>582.53216911764821</v>
      </c>
      <c r="M62" s="223"/>
      <c r="N62" s="222" t="str">
        <f>IF(ISNA(VLOOKUP($E62,'CC Yukon BA'!$A$17:$E$991,5,FALSE))=TRUE,"0",VLOOKUP($E62,'CC Yukon BA'!$A$17:$E$991,5,FALSE))</f>
        <v>0</v>
      </c>
      <c r="O62" s="222" t="str">
        <f>IF(ISNA(VLOOKUP($E62,'CC Yukon SS'!$A$17:$E$991,5,FALSE))=TRUE,"0",VLOOKUP($E62,'CC Yukon SS'!$A$17:$E$991,5,FALSE))</f>
        <v>0</v>
      </c>
      <c r="P62" s="222" t="str">
        <f>IF(ISNA(VLOOKUP($E62,'CC SunPeaks BA'!$A$17:$E$991,5,FALSE))=TRUE,"0",VLOOKUP($E62,'CC SunPeaks BA'!$A$17:$E$991,5,FALSE))</f>
        <v>0</v>
      </c>
      <c r="Q62" s="221">
        <f>IF(ISNA(VLOOKUP($E62,'TT Horseshoe1'!$A$17:$E$991,5,FALSE))=TRUE,"0",VLOOKUP($E62,'TT Horseshoe1'!$A$17:$E$991,5,FALSE))</f>
        <v>130.64516129032256</v>
      </c>
      <c r="R62" s="222" t="str">
        <f>IF(ISNA(VLOOKUP($E62,'CC SunPeaks SS'!$A$17:$E$991,5,FALSE))=TRUE,"0",VLOOKUP($E62,'CC SunPeaks SS'!$A$17:$E$991,5,FALSE))</f>
        <v>0</v>
      </c>
      <c r="S62" s="221">
        <f>IF(ISNA(VLOOKUP($E62,'TT Horseshoe2'!$A$17:$E$991,5,FALSE))=TRUE,"0",VLOOKUP($E62,'TT Horseshoe2'!$A$17:$E$991,5,FALSE))</f>
        <v>34.137931034482676</v>
      </c>
      <c r="T62" s="222" t="str">
        <f>IF(ISNA(VLOOKUP($E62,'CC Horseshoe SS'!$A$17:$E$991,5,FALSE))=TRUE,"0",VLOOKUP($E62,'CC Horseshoe SS'!$A$17:$E$991,5,FALSE))</f>
        <v>0</v>
      </c>
      <c r="U62" s="222" t="str">
        <f>IF(ISNA(VLOOKUP($E62,'CC Horseshoe BA'!$A$17:$E$991,5,FALSE))=TRUE,"0",VLOOKUP($E62,'CC Horseshoe BA'!$A$17:$E$991,5,FALSE))</f>
        <v>0</v>
      </c>
      <c r="V62" s="221" t="str">
        <f>IF(ISNA(VLOOKUP($E62,'NA Winsport SS'!$A$17:$E$991,5,FALSE))=TRUE,"0",VLOOKUP($E62,'NA Winsport SS'!$A$17:$E$991,5,FALSE))</f>
        <v>0</v>
      </c>
      <c r="W62" s="221" t="str">
        <f>IF(ISNA(VLOOKUP($E62,'NA Winsport SS'!$A$17:$E$991,5,FALSE))=TRUE,"0",VLOOKUP($E62,'NA Winsport SS'!$A$17:$E$991,5,FALSE))</f>
        <v>0</v>
      </c>
      <c r="X62" s="221">
        <f>IF(ISNA(VLOOKUP($E62,'TT BV 1'!$A$17:$E$991,5,FALSE))=TRUE,"0",VLOOKUP($E62,'TT BV 1'!$A$17:$E$991,5,FALSE))</f>
        <v>137.14285714285717</v>
      </c>
      <c r="Y62" s="221">
        <f>IF(ISNA(VLOOKUP($E62,'TT BV 2'!$A$17:$E$992,5,FALSE))=TRUE,"0",VLOOKUP($E62,'TT BV 2'!$A$17:$E$992,5,FALSE))</f>
        <v>127.77777777777771</v>
      </c>
      <c r="Z62" s="221" t="str">
        <f>IF(ISNA(VLOOKUP($E62,'NA Aspen SS'!$A$17:$E$992,5,FALSE))=TRUE,"0",VLOOKUP($E62,'NA Aspen SS'!$A$17:$E$992,5,FALSE))</f>
        <v>0</v>
      </c>
      <c r="AA62" s="221" t="str">
        <f>IF(ISNA(VLOOKUP($E62,'Step Up - Avila'!$A$17:$E$992,5,FALSE))=TRUE,"0",VLOOKUP($E62,'Step Up - Avila'!$A$17:$E$992,5,FALSE))</f>
        <v>0</v>
      </c>
      <c r="AB62" s="221" t="str">
        <f>IF(ISNA(VLOOKUP($E62,'CWG - PEI - SS'!$A$17:$E$992,5,FALSE))=TRUE,"0",VLOOKUP($E62,'CWG - PEI - SS'!$A$17:$E$992,5,FALSE))</f>
        <v>0</v>
      </c>
      <c r="AC62" s="221" t="str">
        <f>IF(ISNA(VLOOKUP($E62,'CWG - PEI - BA'!$A$17:$E$992,5,FALSE))=TRUE,"0",VLOOKUP($E62,'CWG - PEI - BA'!$A$17:$E$992,5,FALSE))</f>
        <v>0</v>
      </c>
      <c r="AD62" s="221">
        <f>IF(ISNA(VLOOKUP($E62,'Prov. Champs - CF - SS'!$A$17:$E$992,5,FALSE))=TRUE,"0",VLOOKUP($E62,'Prov. Champs - CF - SS'!$A$17:$E$992,5,FALSE))</f>
        <v>120</v>
      </c>
      <c r="AE62" s="221">
        <f>IF(ISNA(VLOOKUP($E62,'Prov. Champs - CF - BA'!$A$17:$E$992,5,FALSE))=TRUE,"0",VLOOKUP($E62,'Prov. Champs - CF - BA'!$A$17:$E$992,5,FALSE))</f>
        <v>96.666666666666657</v>
      </c>
      <c r="AF62" s="221" t="str">
        <f>IF(ISNA(VLOOKUP($E62,'NA Stoneham SS'!$A$17:$E$992,5,FALSE))=TRUE,"0",VLOOKUP($E62,'NA Stoneham SS'!$A$17:$E$992,5,FALSE))</f>
        <v>0</v>
      </c>
      <c r="AG62" s="221" t="str">
        <f>IF(ISNA(VLOOKUP($E62,'NA Stoneham BA'!$A$17:$E$992,5,FALSE))=TRUE,"0",VLOOKUP($E62,'NA Stoneham BA'!$A$17:$E$992,5,FALSE))</f>
        <v>0</v>
      </c>
      <c r="AH62" s="247">
        <f>IF(ISNA(VLOOKUP($E62,'JrNats HP'!$A$17:$E$992,5,FALSE))=TRUE,"0",VLOOKUP($E62,'JrNats HP'!$A$17:$E$992,5,FALSE))</f>
        <v>246.796875</v>
      </c>
      <c r="AI62" s="222" t="str">
        <f>IF(ISNA(VLOOKUP($E62,'CC Winsport HP'!$A$17:$E$992,5,FALSE))=TRUE,"0",VLOOKUP($E62,'CC Winsport HP'!$A$17:$E$992,5,FALSE))</f>
        <v>0</v>
      </c>
      <c r="AJ62" s="247">
        <f>IF(ISNA(VLOOKUP($E62,'JrNats SS'!$A$17:$E$992,5,FALSE))=TRUE,"0",VLOOKUP($E62,'JrNats SS'!$A$17:$E$992,5,FALSE))</f>
        <v>162.35294117647118</v>
      </c>
      <c r="AK62" s="247">
        <f>IF(ISNA(VLOOKUP($E62,'JrNats BA'!$A$17:$E$992,5,FALSE))=TRUE,"0",VLOOKUP($E62,'JrNats BA'!$A$17:$E$992,5,FALSE))</f>
        <v>167.8676470588241</v>
      </c>
      <c r="AL62" s="341">
        <f>IF(ISNA(VLOOKUP($E62,'JrNats SS'!$A$17:$E$992,5,FALSE))=TRUE,"0",VLOOKUP($E62,'JrNats SS'!$A$17:$E$992,5,FALSE))</f>
        <v>162.35294117647118</v>
      </c>
      <c r="AM62" s="341">
        <f>IF(ISNA(VLOOKUP($E62,'JrNats BA'!$A$17:$E$992,5,FALSE))=TRUE,"0",VLOOKUP($E62,'JrNats BA'!$A$17:$E$992,5,FALSE))</f>
        <v>167.8676470588241</v>
      </c>
    </row>
    <row r="63" spans="1:40" s="224" customFormat="1" ht="17" customHeight="1" x14ac:dyDescent="0.15">
      <c r="A63" s="217" t="s">
        <v>95</v>
      </c>
      <c r="B63" s="218">
        <v>2006</v>
      </c>
      <c r="C63" s="218" t="s">
        <v>274</v>
      </c>
      <c r="D63" s="218" t="s">
        <v>76</v>
      </c>
      <c r="E63" s="219" t="s">
        <v>113</v>
      </c>
      <c r="F63" s="220"/>
      <c r="G63" s="220">
        <f t="shared" si="6"/>
        <v>30</v>
      </c>
      <c r="H63" s="222">
        <f t="shared" si="7"/>
        <v>30</v>
      </c>
      <c r="I63" s="221">
        <f t="shared" si="8"/>
        <v>132.85714285714289</v>
      </c>
      <c r="J63" s="221">
        <f t="shared" si="9"/>
        <v>132.22222222222217</v>
      </c>
      <c r="K63" s="221">
        <f t="shared" si="10"/>
        <v>111.29032258064512</v>
      </c>
      <c r="L63" s="222">
        <f t="shared" si="11"/>
        <v>376.36968766001019</v>
      </c>
      <c r="M63" s="223"/>
      <c r="N63" s="222" t="str">
        <f>IF(ISNA(VLOOKUP($E63,'CC Yukon BA'!$A$17:$E$991,5,FALSE))=TRUE,"0",VLOOKUP($E63,'CC Yukon BA'!$A$17:$E$991,5,FALSE))</f>
        <v>0</v>
      </c>
      <c r="O63" s="222" t="str">
        <f>IF(ISNA(VLOOKUP($E63,'CC Yukon SS'!$A$17:$E$991,5,FALSE))=TRUE,"0",VLOOKUP($E63,'CC Yukon SS'!$A$17:$E$991,5,FALSE))</f>
        <v>0</v>
      </c>
      <c r="P63" s="222" t="str">
        <f>IF(ISNA(VLOOKUP($E63,'CC SunPeaks BA'!$A$17:$E$991,5,FALSE))=TRUE,"0",VLOOKUP($E63,'CC SunPeaks BA'!$A$17:$E$991,5,FALSE))</f>
        <v>0</v>
      </c>
      <c r="Q63" s="221">
        <f>IF(ISNA(VLOOKUP($E63,'TT Horseshoe1'!$A$17:$E$991,5,FALSE))=TRUE,"0",VLOOKUP($E63,'TT Horseshoe1'!$A$17:$E$991,5,FALSE))</f>
        <v>111.29032258064512</v>
      </c>
      <c r="R63" s="222" t="str">
        <f>IF(ISNA(VLOOKUP($E63,'CC SunPeaks SS'!$A$17:$E$991,5,FALSE))=TRUE,"0",VLOOKUP($E63,'CC SunPeaks SS'!$A$17:$E$991,5,FALSE))</f>
        <v>0</v>
      </c>
      <c r="S63" s="221">
        <f>IF(ISNA(VLOOKUP($E63,'TT Horseshoe2'!$A$17:$E$991,5,FALSE))=TRUE,"0",VLOOKUP($E63,'TT Horseshoe2'!$A$17:$E$991,5,FALSE))</f>
        <v>92.068965517241338</v>
      </c>
      <c r="T63" s="222" t="str">
        <f>IF(ISNA(VLOOKUP($E63,'CC Horseshoe SS'!$A$17:$E$991,5,FALSE))=TRUE,"0",VLOOKUP($E63,'CC Horseshoe SS'!$A$17:$E$991,5,FALSE))</f>
        <v>0</v>
      </c>
      <c r="U63" s="222" t="str">
        <f>IF(ISNA(VLOOKUP($E63,'CC Horseshoe BA'!$A$17:$E$991,5,FALSE))=TRUE,"0",VLOOKUP($E63,'CC Horseshoe BA'!$A$17:$E$991,5,FALSE))</f>
        <v>0</v>
      </c>
      <c r="V63" s="221" t="str">
        <f>IF(ISNA(VLOOKUP($E63,'NA Winsport SS'!$A$17:$E$991,5,FALSE))=TRUE,"0",VLOOKUP($E63,'NA Winsport SS'!$A$17:$E$991,5,FALSE))</f>
        <v>0</v>
      </c>
      <c r="W63" s="221" t="str">
        <f>IF(ISNA(VLOOKUP($E63,'NA Winsport SS'!$A$17:$E$991,5,FALSE))=TRUE,"0",VLOOKUP($E63,'NA Winsport SS'!$A$17:$E$991,5,FALSE))</f>
        <v>0</v>
      </c>
      <c r="X63" s="221">
        <f>IF(ISNA(VLOOKUP($E63,'TT BV 1'!$A$17:$E$991,5,FALSE))=TRUE,"0",VLOOKUP($E63,'TT BV 1'!$A$17:$E$991,5,FALSE))</f>
        <v>132.85714285714289</v>
      </c>
      <c r="Y63" s="221">
        <f>IF(ISNA(VLOOKUP($E63,'TT BV 2'!$A$17:$E$992,5,FALSE))=TRUE,"0",VLOOKUP($E63,'TT BV 2'!$A$17:$E$992,5,FALSE))</f>
        <v>132.22222222222217</v>
      </c>
      <c r="Z63" s="221" t="str">
        <f>IF(ISNA(VLOOKUP($E63,'NA Aspen SS'!$A$17:$E$992,5,FALSE))=TRUE,"0",VLOOKUP($E63,'NA Aspen SS'!$A$17:$E$992,5,FALSE))</f>
        <v>0</v>
      </c>
      <c r="AA63" s="221" t="str">
        <f>IF(ISNA(VLOOKUP($E63,'Step Up - Avila'!$A$17:$E$992,5,FALSE))=TRUE,"0",VLOOKUP($E63,'Step Up - Avila'!$A$17:$E$992,5,FALSE))</f>
        <v>0</v>
      </c>
      <c r="AB63" s="221" t="str">
        <f>IF(ISNA(VLOOKUP($E63,'CWG - PEI - SS'!$A$17:$E$992,5,FALSE))=TRUE,"0",VLOOKUP($E63,'CWG - PEI - SS'!$A$17:$E$992,5,FALSE))</f>
        <v>0</v>
      </c>
      <c r="AC63" s="221" t="str">
        <f>IF(ISNA(VLOOKUP($E63,'CWG - PEI - BA'!$A$17:$E$992,5,FALSE))=TRUE,"0",VLOOKUP($E63,'CWG - PEI - BA'!$A$17:$E$992,5,FALSE))</f>
        <v>0</v>
      </c>
      <c r="AD63" s="221" t="str">
        <f>IF(ISNA(VLOOKUP($E63,'Prov. Champs - CF - SS'!$A$17:$E$992,5,FALSE))=TRUE,"0",VLOOKUP($E63,'Prov. Champs - CF - SS'!$A$17:$E$992,5,FALSE))</f>
        <v>0</v>
      </c>
      <c r="AE63" s="221" t="str">
        <f>IF(ISNA(VLOOKUP($E63,'Prov. Champs - CF - BA'!$A$17:$E$992,5,FALSE))=TRUE,"0",VLOOKUP($E63,'Prov. Champs - CF - BA'!$A$17:$E$992,5,FALSE))</f>
        <v>0</v>
      </c>
      <c r="AF63" s="221" t="str">
        <f>IF(ISNA(VLOOKUP($E63,'NA Stoneham SS'!$A$17:$E$992,5,FALSE))=TRUE,"0",VLOOKUP($E63,'NA Stoneham SS'!$A$17:$E$992,5,FALSE))</f>
        <v>0</v>
      </c>
      <c r="AG63" s="221" t="str">
        <f>IF(ISNA(VLOOKUP($E63,'NA Stoneham BA'!$A$17:$E$992,5,FALSE))=TRUE,"0",VLOOKUP($E63,'NA Stoneham BA'!$A$17:$E$992,5,FALSE))</f>
        <v>0</v>
      </c>
      <c r="AH63" s="247" t="str">
        <f>IF(ISNA(VLOOKUP($E63,'JrNats HP'!$A$17:$E$992,5,FALSE))=TRUE,"0",VLOOKUP($E63,'JrNats HP'!$A$17:$E$992,5,FALSE))</f>
        <v>0</v>
      </c>
      <c r="AI63" s="222" t="str">
        <f>IF(ISNA(VLOOKUP($E63,'CC Winsport HP'!$A$17:$E$992,5,FALSE))=TRUE,"0",VLOOKUP($E63,'CC Winsport HP'!$A$17:$E$992,5,FALSE))</f>
        <v>0</v>
      </c>
      <c r="AJ63" s="247" t="str">
        <f>IF(ISNA(VLOOKUP($E63,'JrNats SS'!$A$17:$E$992,5,FALSE))=TRUE,"0",VLOOKUP($E63,'JrNats SS'!$A$17:$E$992,5,FALSE))</f>
        <v>0</v>
      </c>
      <c r="AK63" s="247" t="str">
        <f>IF(ISNA(VLOOKUP($E63,'JrNats BA'!$A$17:$E$992,5,FALSE))=TRUE,"0",VLOOKUP($E63,'JrNats BA'!$A$17:$E$992,5,FALSE))</f>
        <v>0</v>
      </c>
      <c r="AL63" s="341" t="str">
        <f>IF(ISNA(VLOOKUP($E63,'JrNats SS'!$A$17:$E$992,5,FALSE))=TRUE,"0",VLOOKUP($E63,'JrNats SS'!$A$17:$E$992,5,FALSE))</f>
        <v>0</v>
      </c>
      <c r="AM63" s="341" t="str">
        <f>IF(ISNA(VLOOKUP($E63,'JrNats BA'!$A$17:$E$992,5,FALSE))=TRUE,"0",VLOOKUP($E63,'JrNats BA'!$A$17:$E$992,5,FALSE))</f>
        <v>0</v>
      </c>
    </row>
    <row r="64" spans="1:40" s="224" customFormat="1" ht="17" customHeight="1" x14ac:dyDescent="0.15">
      <c r="A64" s="217" t="s">
        <v>96</v>
      </c>
      <c r="B64" s="218">
        <v>2008</v>
      </c>
      <c r="C64" s="218" t="s">
        <v>274</v>
      </c>
      <c r="D64" s="218" t="s">
        <v>77</v>
      </c>
      <c r="E64" s="219" t="s">
        <v>118</v>
      </c>
      <c r="F64" s="220"/>
      <c r="G64" s="220">
        <f t="shared" si="6"/>
        <v>33</v>
      </c>
      <c r="H64" s="222">
        <f t="shared" si="7"/>
        <v>33</v>
      </c>
      <c r="I64" s="221">
        <f t="shared" si="8"/>
        <v>117</v>
      </c>
      <c r="J64" s="221">
        <f t="shared" si="9"/>
        <v>109.99999999999997</v>
      </c>
      <c r="K64" s="221">
        <f t="shared" si="10"/>
        <v>107.77777777777766</v>
      </c>
      <c r="L64" s="222">
        <f t="shared" si="11"/>
        <v>334.7777777777776</v>
      </c>
      <c r="M64" s="223"/>
      <c r="N64" s="222" t="str">
        <f>IF(ISNA(VLOOKUP($E64,'CC Yukon BA'!$A$17:$E$991,5,FALSE))=TRUE,"0",VLOOKUP($E64,'CC Yukon BA'!$A$17:$E$991,5,FALSE))</f>
        <v>0</v>
      </c>
      <c r="O64" s="222" t="str">
        <f>IF(ISNA(VLOOKUP($E64,'CC Yukon SS'!$A$17:$E$991,5,FALSE))=TRUE,"0",VLOOKUP($E64,'CC Yukon SS'!$A$17:$E$991,5,FALSE))</f>
        <v>0</v>
      </c>
      <c r="P64" s="222" t="str">
        <f>IF(ISNA(VLOOKUP($E64,'CC SunPeaks BA'!$A$17:$E$991,5,FALSE))=TRUE,"0",VLOOKUP($E64,'CC SunPeaks BA'!$A$17:$E$991,5,FALSE))</f>
        <v>0</v>
      </c>
      <c r="Q64" s="221">
        <f>IF(ISNA(VLOOKUP($E64,'TT Horseshoe1'!$A$17:$E$991,5,FALSE))=TRUE,"0",VLOOKUP($E64,'TT Horseshoe1'!$A$17:$E$991,5,FALSE))</f>
        <v>80.322580645161224</v>
      </c>
      <c r="R64" s="222" t="str">
        <f>IF(ISNA(VLOOKUP($E64,'CC SunPeaks SS'!$A$17:$E$991,5,FALSE))=TRUE,"0",VLOOKUP($E64,'CC SunPeaks SS'!$A$17:$E$991,5,FALSE))</f>
        <v>0</v>
      </c>
      <c r="S64" s="221">
        <f>IF(ISNA(VLOOKUP($E64,'TT Horseshoe2'!$A$17:$E$991,5,FALSE))=TRUE,"0",VLOOKUP($E64,'TT Horseshoe2'!$A$17:$E$991,5,FALSE))</f>
        <v>100.34482758620686</v>
      </c>
      <c r="T64" s="222" t="str">
        <f>IF(ISNA(VLOOKUP($E64,'CC Horseshoe SS'!$A$17:$E$991,5,FALSE))=TRUE,"0",VLOOKUP($E64,'CC Horseshoe SS'!$A$17:$E$991,5,FALSE))</f>
        <v>0</v>
      </c>
      <c r="U64" s="222" t="str">
        <f>IF(ISNA(VLOOKUP($E64,'CC Horseshoe BA'!$A$17:$E$991,5,FALSE))=TRUE,"0",VLOOKUP($E64,'CC Horseshoe BA'!$A$17:$E$991,5,FALSE))</f>
        <v>0</v>
      </c>
      <c r="V64" s="221" t="str">
        <f>IF(ISNA(VLOOKUP($E64,'NA Winsport SS'!$A$17:$E$991,5,FALSE))=TRUE,"0",VLOOKUP($E64,'NA Winsport SS'!$A$17:$E$991,5,FALSE))</f>
        <v>0</v>
      </c>
      <c r="W64" s="221" t="str">
        <f>IF(ISNA(VLOOKUP($E64,'NA Winsport SS'!$A$17:$E$991,5,FALSE))=TRUE,"0",VLOOKUP($E64,'NA Winsport SS'!$A$17:$E$991,5,FALSE))</f>
        <v>0</v>
      </c>
      <c r="X64" s="221">
        <f>IF(ISNA(VLOOKUP($E64,'TT BV 1'!$A$17:$E$991,5,FALSE))=TRUE,"0",VLOOKUP($E64,'TT BV 1'!$A$17:$E$991,5,FALSE))</f>
        <v>75.000000000000142</v>
      </c>
      <c r="Y64" s="221">
        <f>IF(ISNA(VLOOKUP($E64,'TT BV 2'!$A$17:$E$992,5,FALSE))=TRUE,"0",VLOOKUP($E64,'TT BV 2'!$A$17:$E$992,5,FALSE))</f>
        <v>107.77777777777766</v>
      </c>
      <c r="Z64" s="221" t="str">
        <f>IF(ISNA(VLOOKUP($E64,'NA Aspen SS'!$A$17:$E$992,5,FALSE))=TRUE,"0",VLOOKUP($E64,'NA Aspen SS'!$A$17:$E$992,5,FALSE))</f>
        <v>0</v>
      </c>
      <c r="AA64" s="221" t="str">
        <f>IF(ISNA(VLOOKUP($E64,'Step Up - Avila'!$A$17:$E$992,5,FALSE))=TRUE,"0",VLOOKUP($E64,'Step Up - Avila'!$A$17:$E$992,5,FALSE))</f>
        <v>0</v>
      </c>
      <c r="AB64" s="221" t="str">
        <f>IF(ISNA(VLOOKUP($E64,'CWG - PEI - SS'!$A$17:$E$992,5,FALSE))=TRUE,"0",VLOOKUP($E64,'CWG - PEI - SS'!$A$17:$E$992,5,FALSE))</f>
        <v>0</v>
      </c>
      <c r="AC64" s="221" t="str">
        <f>IF(ISNA(VLOOKUP($E64,'CWG - PEI - BA'!$A$17:$E$992,5,FALSE))=TRUE,"0",VLOOKUP($E64,'CWG - PEI - BA'!$A$17:$E$992,5,FALSE))</f>
        <v>0</v>
      </c>
      <c r="AD64" s="221">
        <f>IF(ISNA(VLOOKUP($E64,'Prov. Champs - CF - SS'!$A$17:$E$992,5,FALSE))=TRUE,"0",VLOOKUP($E64,'Prov. Champs - CF - SS'!$A$17:$E$992,5,FALSE))</f>
        <v>117</v>
      </c>
      <c r="AE64" s="221">
        <f>IF(ISNA(VLOOKUP($E64,'Prov. Champs - CF - BA'!$A$17:$E$992,5,FALSE))=TRUE,"0",VLOOKUP($E64,'Prov. Champs - CF - BA'!$A$17:$E$992,5,FALSE))</f>
        <v>109.99999999999997</v>
      </c>
      <c r="AF64" s="221" t="str">
        <f>IF(ISNA(VLOOKUP($E64,'NA Stoneham SS'!$A$17:$E$992,5,FALSE))=TRUE,"0",VLOOKUP($E64,'NA Stoneham SS'!$A$17:$E$992,5,FALSE))</f>
        <v>0</v>
      </c>
      <c r="AG64" s="221" t="str">
        <f>IF(ISNA(VLOOKUP($E64,'NA Stoneham BA'!$A$17:$E$992,5,FALSE))=TRUE,"0",VLOOKUP($E64,'NA Stoneham BA'!$A$17:$E$992,5,FALSE))</f>
        <v>0</v>
      </c>
      <c r="AH64" s="247" t="str">
        <f>IF(ISNA(VLOOKUP($E64,'JrNats HP'!$A$17:$E$992,5,FALSE))=TRUE,"0",VLOOKUP($E64,'JrNats HP'!$A$17:$E$992,5,FALSE))</f>
        <v>0</v>
      </c>
      <c r="AI64" s="222" t="str">
        <f>IF(ISNA(VLOOKUP($E64,'CC Winsport HP'!$A$17:$E$992,5,FALSE))=TRUE,"0",VLOOKUP($E64,'CC Winsport HP'!$A$17:$E$992,5,FALSE))</f>
        <v>0</v>
      </c>
      <c r="AJ64" s="247" t="str">
        <f>IF(ISNA(VLOOKUP($E64,'JrNats SS'!$A$17:$E$992,5,FALSE))=TRUE,"0",VLOOKUP($E64,'JrNats SS'!$A$17:$E$992,5,FALSE))</f>
        <v>0</v>
      </c>
      <c r="AK64" s="247" t="str">
        <f>IF(ISNA(VLOOKUP($E64,'JrNats BA'!$A$17:$E$992,5,FALSE))=TRUE,"0",VLOOKUP($E64,'JrNats BA'!$A$17:$E$992,5,FALSE))</f>
        <v>0</v>
      </c>
      <c r="AL64" s="341" t="str">
        <f>IF(ISNA(VLOOKUP($E64,'JrNats SS'!$A$17:$E$992,5,FALSE))=TRUE,"0",VLOOKUP($E64,'JrNats SS'!$A$17:$E$992,5,FALSE))</f>
        <v>0</v>
      </c>
      <c r="AM64" s="341" t="str">
        <f>IF(ISNA(VLOOKUP($E64,'JrNats BA'!$A$17:$E$992,5,FALSE))=TRUE,"0",VLOOKUP($E64,'JrNats BA'!$A$17:$E$992,5,FALSE))</f>
        <v>0</v>
      </c>
    </row>
    <row r="65" spans="1:39" s="224" customFormat="1" ht="17" customHeight="1" x14ac:dyDescent="0.15">
      <c r="A65" s="217" t="s">
        <v>96</v>
      </c>
      <c r="B65" s="218">
        <v>2008</v>
      </c>
      <c r="C65" s="218" t="s">
        <v>274</v>
      </c>
      <c r="D65" s="218" t="s">
        <v>77</v>
      </c>
      <c r="E65" s="219" t="s">
        <v>119</v>
      </c>
      <c r="F65" s="220"/>
      <c r="G65" s="220">
        <f t="shared" si="6"/>
        <v>35</v>
      </c>
      <c r="H65" s="222">
        <f t="shared" si="7"/>
        <v>35</v>
      </c>
      <c r="I65" s="221">
        <f t="shared" si="8"/>
        <v>116.66666666666657</v>
      </c>
      <c r="J65" s="221">
        <f t="shared" si="9"/>
        <v>105.00000000000009</v>
      </c>
      <c r="K65" s="221">
        <f t="shared" si="10"/>
        <v>105</v>
      </c>
      <c r="L65" s="222">
        <f t="shared" si="11"/>
        <v>326.66666666666663</v>
      </c>
      <c r="M65" s="223"/>
      <c r="N65" s="222" t="str">
        <f>IF(ISNA(VLOOKUP($E65,'CC Yukon BA'!$A$17:$E$991,5,FALSE))=TRUE,"0",VLOOKUP($E65,'CC Yukon BA'!$A$17:$E$991,5,FALSE))</f>
        <v>0</v>
      </c>
      <c r="O65" s="222" t="str">
        <f>IF(ISNA(VLOOKUP($E65,'CC Yukon SS'!$A$17:$E$991,5,FALSE))=TRUE,"0",VLOOKUP($E65,'CC Yukon SS'!$A$17:$E$991,5,FALSE))</f>
        <v>0</v>
      </c>
      <c r="P65" s="222" t="str">
        <f>IF(ISNA(VLOOKUP($E65,'CC SunPeaks BA'!$A$17:$E$991,5,FALSE))=TRUE,"0",VLOOKUP($E65,'CC SunPeaks BA'!$A$17:$E$991,5,FALSE))</f>
        <v>0</v>
      </c>
      <c r="Q65" s="221">
        <f>IF(ISNA(VLOOKUP($E65,'TT Horseshoe1'!$A$17:$E$991,5,FALSE))=TRUE,"0",VLOOKUP($E65,'TT Horseshoe1'!$A$17:$E$991,5,FALSE))</f>
        <v>68.709677419354762</v>
      </c>
      <c r="R65" s="222" t="str">
        <f>IF(ISNA(VLOOKUP($E65,'CC SunPeaks SS'!$A$17:$E$991,5,FALSE))=TRUE,"0",VLOOKUP($E65,'CC SunPeaks SS'!$A$17:$E$991,5,FALSE))</f>
        <v>0</v>
      </c>
      <c r="S65" s="221">
        <f>IF(ISNA(VLOOKUP($E65,'TT Horseshoe2'!$A$17:$E$991,5,FALSE))=TRUE,"0",VLOOKUP($E65,'TT Horseshoe2'!$A$17:$E$991,5,FALSE))</f>
        <v>75.517241379310292</v>
      </c>
      <c r="T65" s="222" t="str">
        <f>IF(ISNA(VLOOKUP($E65,'CC Horseshoe SS'!$A$17:$E$991,5,FALSE))=TRUE,"0",VLOOKUP($E65,'CC Horseshoe SS'!$A$17:$E$991,5,FALSE))</f>
        <v>0</v>
      </c>
      <c r="U65" s="222" t="str">
        <f>IF(ISNA(VLOOKUP($E65,'CC Horseshoe BA'!$A$17:$E$991,5,FALSE))=TRUE,"0",VLOOKUP($E65,'CC Horseshoe BA'!$A$17:$E$991,5,FALSE))</f>
        <v>0</v>
      </c>
      <c r="V65" s="221" t="str">
        <f>IF(ISNA(VLOOKUP($E65,'NA Winsport SS'!$A$17:$E$991,5,FALSE))=TRUE,"0",VLOOKUP($E65,'NA Winsport SS'!$A$17:$E$991,5,FALSE))</f>
        <v>0</v>
      </c>
      <c r="W65" s="221" t="str">
        <f>IF(ISNA(VLOOKUP($E65,'NA Winsport SS'!$A$17:$E$991,5,FALSE))=TRUE,"0",VLOOKUP($E65,'NA Winsport SS'!$A$17:$E$991,5,FALSE))</f>
        <v>0</v>
      </c>
      <c r="X65" s="221">
        <f>IF(ISNA(VLOOKUP($E65,'TT BV 1'!$A$17:$E$991,5,FALSE))=TRUE,"0",VLOOKUP($E65,'TT BV 1'!$A$17:$E$991,5,FALSE))</f>
        <v>105.00000000000009</v>
      </c>
      <c r="Y65" s="221">
        <f>IF(ISNA(VLOOKUP($E65,'TT BV 2'!$A$17:$E$992,5,FALSE))=TRUE,"0",VLOOKUP($E65,'TT BV 2'!$A$17:$E$992,5,FALSE))</f>
        <v>116.66666666666657</v>
      </c>
      <c r="Z65" s="221" t="str">
        <f>IF(ISNA(VLOOKUP($E65,'NA Aspen SS'!$A$17:$E$992,5,FALSE))=TRUE,"0",VLOOKUP($E65,'NA Aspen SS'!$A$17:$E$992,5,FALSE))</f>
        <v>0</v>
      </c>
      <c r="AA65" s="221" t="str">
        <f>IF(ISNA(VLOOKUP($E65,'Step Up - Avila'!$A$17:$E$992,5,FALSE))=TRUE,"0",VLOOKUP($E65,'Step Up - Avila'!$A$17:$E$992,5,FALSE))</f>
        <v>0</v>
      </c>
      <c r="AB65" s="221" t="str">
        <f>IF(ISNA(VLOOKUP($E65,'CWG - PEI - SS'!$A$17:$E$992,5,FALSE))=TRUE,"0",VLOOKUP($E65,'CWG - PEI - SS'!$A$17:$E$992,5,FALSE))</f>
        <v>0</v>
      </c>
      <c r="AC65" s="221" t="str">
        <f>IF(ISNA(VLOOKUP($E65,'CWG - PEI - BA'!$A$17:$E$992,5,FALSE))=TRUE,"0",VLOOKUP($E65,'CWG - PEI - BA'!$A$17:$E$992,5,FALSE))</f>
        <v>0</v>
      </c>
      <c r="AD65" s="221">
        <f>IF(ISNA(VLOOKUP($E65,'Prov. Champs - CF - SS'!$A$17:$E$992,5,FALSE))=TRUE,"0",VLOOKUP($E65,'Prov. Champs - CF - SS'!$A$17:$E$992,5,FALSE))</f>
        <v>105</v>
      </c>
      <c r="AE65" s="221">
        <f>IF(ISNA(VLOOKUP($E65,'Prov. Champs - CF - BA'!$A$17:$E$992,5,FALSE))=TRUE,"0",VLOOKUP($E65,'Prov. Champs - CF - BA'!$A$17:$E$992,5,FALSE))</f>
        <v>103.33333333333331</v>
      </c>
      <c r="AF65" s="221" t="str">
        <f>IF(ISNA(VLOOKUP($E65,'NA Stoneham SS'!$A$17:$E$992,5,FALSE))=TRUE,"0",VLOOKUP($E65,'NA Stoneham SS'!$A$17:$E$992,5,FALSE))</f>
        <v>0</v>
      </c>
      <c r="AG65" s="221" t="str">
        <f>IF(ISNA(VLOOKUP($E65,'NA Stoneham BA'!$A$17:$E$992,5,FALSE))=TRUE,"0",VLOOKUP($E65,'NA Stoneham BA'!$A$17:$E$992,5,FALSE))</f>
        <v>0</v>
      </c>
      <c r="AH65" s="222" t="str">
        <f>IF(ISNA(VLOOKUP($E65,'JrNats HP'!$A$17:$E$992,5,FALSE))=TRUE,"0",VLOOKUP($E65,'JrNats HP'!$A$17:$E$992,5,FALSE))</f>
        <v>0</v>
      </c>
      <c r="AI65" s="222" t="str">
        <f>IF(ISNA(VLOOKUP($E65,'CC Winsport HP'!$A$17:$E$992,5,FALSE))=TRUE,"0",VLOOKUP($E65,'CC Winsport HP'!$A$17:$E$992,5,FALSE))</f>
        <v>0</v>
      </c>
      <c r="AJ65" s="222" t="str">
        <f>IF(ISNA(VLOOKUP($E65,'JrNats SS'!$A$17:$E$992,5,FALSE))=TRUE,"0",VLOOKUP($E65,'JrNats SS'!$A$17:$E$992,5,FALSE))</f>
        <v>0</v>
      </c>
      <c r="AK65" s="222" t="str">
        <f>IF(ISNA(VLOOKUP($E65,'JrNats BA'!$A$17:$E$992,5,FALSE))=TRUE,"0",VLOOKUP($E65,'JrNats BA'!$A$17:$E$992,5,FALSE))</f>
        <v>0</v>
      </c>
      <c r="AL65" s="341" t="str">
        <f>IF(ISNA(VLOOKUP($E65,'JrNats SS'!$A$17:$E$992,5,FALSE))=TRUE,"0",VLOOKUP($E65,'JrNats SS'!$A$17:$E$992,5,FALSE))</f>
        <v>0</v>
      </c>
      <c r="AM65" s="341" t="str">
        <f>IF(ISNA(VLOOKUP($E65,'JrNats BA'!$A$17:$E$992,5,FALSE))=TRUE,"0",VLOOKUP($E65,'JrNats BA'!$A$17:$E$992,5,FALSE))</f>
        <v>0</v>
      </c>
    </row>
    <row r="66" spans="1:39" s="224" customFormat="1" ht="17" customHeight="1" x14ac:dyDescent="0.15">
      <c r="A66" s="217" t="s">
        <v>96</v>
      </c>
      <c r="B66" s="218">
        <v>2010</v>
      </c>
      <c r="C66" s="218" t="s">
        <v>274</v>
      </c>
      <c r="D66" s="218" t="s">
        <v>78</v>
      </c>
      <c r="E66" s="219" t="s">
        <v>167</v>
      </c>
      <c r="F66" s="220"/>
      <c r="G66" s="220">
        <f t="shared" si="6"/>
        <v>40</v>
      </c>
      <c r="H66" s="222">
        <f t="shared" si="7"/>
        <v>40</v>
      </c>
      <c r="I66" s="221">
        <f t="shared" si="8"/>
        <v>108</v>
      </c>
      <c r="J66" s="221">
        <f t="shared" si="9"/>
        <v>100.71428571428581</v>
      </c>
      <c r="K66" s="221">
        <f t="shared" si="10"/>
        <v>87.777777777777601</v>
      </c>
      <c r="L66" s="222">
        <f t="shared" si="11"/>
        <v>296.49206349206338</v>
      </c>
      <c r="M66" s="223"/>
      <c r="N66" s="222" t="str">
        <f>IF(ISNA(VLOOKUP($E66,'CC Yukon BA'!$A$17:$E$991,5,FALSE))=TRUE,"0",VLOOKUP($E66,'CC Yukon BA'!$A$17:$E$991,5,FALSE))</f>
        <v>0</v>
      </c>
      <c r="O66" s="222" t="str">
        <f>IF(ISNA(VLOOKUP($E66,'CC Yukon SS'!$A$17:$E$991,5,FALSE))=TRUE,"0",VLOOKUP($E66,'CC Yukon SS'!$A$17:$E$991,5,FALSE))</f>
        <v>0</v>
      </c>
      <c r="P66" s="222" t="str">
        <f>IF(ISNA(VLOOKUP($E66,'CC SunPeaks BA'!$A$17:$E$991,5,FALSE))=TRUE,"0",VLOOKUP($E66,'CC SunPeaks BA'!$A$17:$E$991,5,FALSE))</f>
        <v>0</v>
      </c>
      <c r="Q66" s="221" t="str">
        <f>IF(ISNA(VLOOKUP($E66,'TT Horseshoe1'!$A$17:$E$991,5,FALSE))=TRUE,"0",VLOOKUP($E66,'TT Horseshoe1'!$A$17:$E$991,5,FALSE))</f>
        <v>0</v>
      </c>
      <c r="R66" s="222" t="str">
        <f>IF(ISNA(VLOOKUP($E66,'CC SunPeaks SS'!$A$17:$E$991,5,FALSE))=TRUE,"0",VLOOKUP($E66,'CC SunPeaks SS'!$A$17:$E$991,5,FALSE))</f>
        <v>0</v>
      </c>
      <c r="S66" s="221" t="str">
        <f>IF(ISNA(VLOOKUP($E66,'TT Horseshoe2'!$A$17:$E$991,5,FALSE))=TRUE,"0",VLOOKUP($E66,'TT Horseshoe2'!$A$17:$E$991,5,FALSE))</f>
        <v>0</v>
      </c>
      <c r="T66" s="222" t="str">
        <f>IF(ISNA(VLOOKUP($E66,'CC Horseshoe SS'!$A$17:$E$991,5,FALSE))=TRUE,"0",VLOOKUP($E66,'CC Horseshoe SS'!$A$17:$E$991,5,FALSE))</f>
        <v>0</v>
      </c>
      <c r="U66" s="222" t="str">
        <f>IF(ISNA(VLOOKUP($E66,'CC Horseshoe BA'!$A$17:$E$991,5,FALSE))=TRUE,"0",VLOOKUP($E66,'CC Horseshoe BA'!$A$17:$E$991,5,FALSE))</f>
        <v>0</v>
      </c>
      <c r="V66" s="221" t="str">
        <f>IF(ISNA(VLOOKUP($E66,'NA Winsport SS'!$A$17:$E$991,5,FALSE))=TRUE,"0",VLOOKUP($E66,'NA Winsport SS'!$A$17:$E$991,5,FALSE))</f>
        <v>0</v>
      </c>
      <c r="W66" s="221" t="str">
        <f>IF(ISNA(VLOOKUP($E66,'NA Winsport SS'!$A$17:$E$991,5,FALSE))=TRUE,"0",VLOOKUP($E66,'NA Winsport SS'!$A$17:$E$991,5,FALSE))</f>
        <v>0</v>
      </c>
      <c r="X66" s="221">
        <f>IF(ISNA(VLOOKUP($E66,'TT BV 1'!$A$17:$E$991,5,FALSE))=TRUE,"0",VLOOKUP($E66,'TT BV 1'!$A$17:$E$991,5,FALSE))</f>
        <v>100.71428571428581</v>
      </c>
      <c r="Y66" s="221">
        <f>IF(ISNA(VLOOKUP($E66,'TT BV 2'!$A$17:$E$992,5,FALSE))=TRUE,"0",VLOOKUP($E66,'TT BV 2'!$A$17:$E$992,5,FALSE))</f>
        <v>87.777777777777601</v>
      </c>
      <c r="Z66" s="221" t="str">
        <f>IF(ISNA(VLOOKUP($E66,'NA Aspen SS'!$A$17:$E$992,5,FALSE))=TRUE,"0",VLOOKUP($E66,'NA Aspen SS'!$A$17:$E$992,5,FALSE))</f>
        <v>0</v>
      </c>
      <c r="AA66" s="221" t="str">
        <f>IF(ISNA(VLOOKUP($E66,'Step Up - Avila'!$A$17:$E$992,5,FALSE))=TRUE,"0",VLOOKUP($E66,'Step Up - Avila'!$A$17:$E$992,5,FALSE))</f>
        <v>0</v>
      </c>
      <c r="AB66" s="221" t="str">
        <f>IF(ISNA(VLOOKUP($E66,'CWG - PEI - SS'!$A$17:$E$992,5,FALSE))=TRUE,"0",VLOOKUP($E66,'CWG - PEI - SS'!$A$17:$E$992,5,FALSE))</f>
        <v>0</v>
      </c>
      <c r="AC66" s="221" t="str">
        <f>IF(ISNA(VLOOKUP($E66,'CWG - PEI - BA'!$A$17:$E$992,5,FALSE))=TRUE,"0",VLOOKUP($E66,'CWG - PEI - BA'!$A$17:$E$992,5,FALSE))</f>
        <v>0</v>
      </c>
      <c r="AD66" s="221">
        <f>IF(ISNA(VLOOKUP($E66,'Prov. Champs - CF - SS'!$A$17:$E$992,5,FALSE))=TRUE,"0",VLOOKUP($E66,'Prov. Champs - CF - SS'!$A$17:$E$992,5,FALSE))</f>
        <v>108</v>
      </c>
      <c r="AE66" s="221">
        <f>IF(ISNA(VLOOKUP($E66,'Prov. Champs - CF - BA'!$A$17:$E$992,5,FALSE))=TRUE,"0",VLOOKUP($E66,'Prov. Champs - CF - BA'!$A$17:$E$992,5,FALSE))</f>
        <v>76.666666666666686</v>
      </c>
      <c r="AF66" s="221" t="str">
        <f>IF(ISNA(VLOOKUP($E66,'NA Stoneham SS'!$A$17:$E$992,5,FALSE))=TRUE,"0",VLOOKUP($E66,'NA Stoneham SS'!$A$17:$E$992,5,FALSE))</f>
        <v>0</v>
      </c>
      <c r="AG66" s="221" t="str">
        <f>IF(ISNA(VLOOKUP($E66,'NA Stoneham BA'!$A$17:$E$992,5,FALSE))=TRUE,"0",VLOOKUP($E66,'NA Stoneham BA'!$A$17:$E$992,5,FALSE))</f>
        <v>0</v>
      </c>
      <c r="AH66" s="247" t="str">
        <f>IF(ISNA(VLOOKUP($E66,'JrNats HP'!$A$17:$E$992,5,FALSE))=TRUE,"0",VLOOKUP($E66,'JrNats HP'!$A$17:$E$992,5,FALSE))</f>
        <v>0</v>
      </c>
      <c r="AI66" s="222" t="str">
        <f>IF(ISNA(VLOOKUP($E66,'CC Winsport HP'!$A$17:$E$992,5,FALSE))=TRUE,"0",VLOOKUP($E66,'CC Winsport HP'!$A$17:$E$992,5,FALSE))</f>
        <v>0</v>
      </c>
      <c r="AJ66" s="247" t="str">
        <f>IF(ISNA(VLOOKUP($E66,'JrNats SS'!$A$17:$E$992,5,FALSE))=TRUE,"0",VLOOKUP($E66,'JrNats SS'!$A$17:$E$992,5,FALSE))</f>
        <v>0</v>
      </c>
      <c r="AK66" s="247" t="str">
        <f>IF(ISNA(VLOOKUP($E66,'JrNats BA'!$A$17:$E$992,5,FALSE))=TRUE,"0",VLOOKUP($E66,'JrNats BA'!$A$17:$E$992,5,FALSE))</f>
        <v>0</v>
      </c>
      <c r="AL66" s="341" t="str">
        <f>IF(ISNA(VLOOKUP($E66,'JrNats SS'!$A$17:$E$992,5,FALSE))=TRUE,"0",VLOOKUP($E66,'JrNats SS'!$A$17:$E$992,5,FALSE))</f>
        <v>0</v>
      </c>
      <c r="AM66" s="341" t="str">
        <f>IF(ISNA(VLOOKUP($E66,'JrNats BA'!$A$17:$E$992,5,FALSE))=TRUE,"0",VLOOKUP($E66,'JrNats BA'!$A$17:$E$992,5,FALSE))</f>
        <v>0</v>
      </c>
    </row>
    <row r="67" spans="1:39" s="224" customFormat="1" ht="17" customHeight="1" x14ac:dyDescent="0.15">
      <c r="A67" s="217" t="s">
        <v>72</v>
      </c>
      <c r="B67" s="218">
        <v>2009</v>
      </c>
      <c r="C67" s="218" t="s">
        <v>274</v>
      </c>
      <c r="D67" s="218" t="s">
        <v>77</v>
      </c>
      <c r="E67" s="219" t="s">
        <v>128</v>
      </c>
      <c r="F67" s="220"/>
      <c r="G67" s="220">
        <f t="shared" si="6"/>
        <v>42</v>
      </c>
      <c r="H67" s="222">
        <f t="shared" si="7"/>
        <v>42</v>
      </c>
      <c r="I67" s="221">
        <f t="shared" si="8"/>
        <v>111.4285714285715</v>
      </c>
      <c r="J67" s="221">
        <f t="shared" si="9"/>
        <v>95.806451612903174</v>
      </c>
      <c r="K67" s="221">
        <f t="shared" si="10"/>
        <v>72.222222222222001</v>
      </c>
      <c r="L67" s="222">
        <f t="shared" si="11"/>
        <v>279.45724526369668</v>
      </c>
      <c r="M67" s="223"/>
      <c r="N67" s="222" t="str">
        <f>IF(ISNA(VLOOKUP($E67,'CC Yukon BA'!$A$17:$E$991,5,FALSE))=TRUE,"0",VLOOKUP($E67,'CC Yukon BA'!$A$17:$E$991,5,FALSE))</f>
        <v>0</v>
      </c>
      <c r="O67" s="222" t="str">
        <f>IF(ISNA(VLOOKUP($E67,'CC Yukon SS'!$A$17:$E$991,5,FALSE))=TRUE,"0",VLOOKUP($E67,'CC Yukon SS'!$A$17:$E$991,5,FALSE))</f>
        <v>0</v>
      </c>
      <c r="P67" s="222" t="str">
        <f>IF(ISNA(VLOOKUP($E67,'CC SunPeaks BA'!$A$17:$E$991,5,FALSE))=TRUE,"0",VLOOKUP($E67,'CC SunPeaks BA'!$A$17:$E$991,5,FALSE))</f>
        <v>0</v>
      </c>
      <c r="Q67" s="221">
        <f>IF(ISNA(VLOOKUP($E67,'TT Horseshoe1'!$A$17:$E$991,5,FALSE))=TRUE,"0",VLOOKUP($E67,'TT Horseshoe1'!$A$17:$E$991,5,FALSE))</f>
        <v>95.806451612903174</v>
      </c>
      <c r="R67" s="222" t="str">
        <f>IF(ISNA(VLOOKUP($E67,'CC SunPeaks SS'!$A$17:$E$991,5,FALSE))=TRUE,"0",VLOOKUP($E67,'CC SunPeaks SS'!$A$17:$E$991,5,FALSE))</f>
        <v>0</v>
      </c>
      <c r="S67" s="221">
        <f>IF(ISNA(VLOOKUP($E67,'TT Horseshoe2'!$A$17:$E$991,5,FALSE))=TRUE,"0",VLOOKUP($E67,'TT Horseshoe2'!$A$17:$E$991,5,FALSE))</f>
        <v>54.827586206896484</v>
      </c>
      <c r="T67" s="222" t="str">
        <f>IF(ISNA(VLOOKUP($E67,'CC Horseshoe SS'!$A$17:$E$991,5,FALSE))=TRUE,"0",VLOOKUP($E67,'CC Horseshoe SS'!$A$17:$E$991,5,FALSE))</f>
        <v>0</v>
      </c>
      <c r="U67" s="222" t="str">
        <f>IF(ISNA(VLOOKUP($E67,'CC Horseshoe BA'!$A$17:$E$991,5,FALSE))=TRUE,"0",VLOOKUP($E67,'CC Horseshoe BA'!$A$17:$E$991,5,FALSE))</f>
        <v>0</v>
      </c>
      <c r="V67" s="221" t="str">
        <f>IF(ISNA(VLOOKUP($E67,'NA Winsport SS'!$A$17:$E$991,5,FALSE))=TRUE,"0",VLOOKUP($E67,'NA Winsport SS'!$A$17:$E$991,5,FALSE))</f>
        <v>0</v>
      </c>
      <c r="W67" s="221" t="str">
        <f>IF(ISNA(VLOOKUP($E67,'NA Winsport SS'!$A$17:$E$991,5,FALSE))=TRUE,"0",VLOOKUP($E67,'NA Winsport SS'!$A$17:$E$991,5,FALSE))</f>
        <v>0</v>
      </c>
      <c r="X67" s="221">
        <f>IF(ISNA(VLOOKUP($E67,'TT BV 1'!$A$17:$E$991,5,FALSE))=TRUE,"0",VLOOKUP($E67,'TT BV 1'!$A$17:$E$991,5,FALSE))</f>
        <v>111.4285714285715</v>
      </c>
      <c r="Y67" s="221">
        <f>IF(ISNA(VLOOKUP($E67,'TT BV 2'!$A$17:$E$992,5,FALSE))=TRUE,"0",VLOOKUP($E67,'TT BV 2'!$A$17:$E$992,5,FALSE))</f>
        <v>72.222222222222001</v>
      </c>
      <c r="Z67" s="221" t="str">
        <f>IF(ISNA(VLOOKUP($E67,'NA Aspen SS'!$A$17:$E$992,5,FALSE))=TRUE,"0",VLOOKUP($E67,'NA Aspen SS'!$A$17:$E$992,5,FALSE))</f>
        <v>0</v>
      </c>
      <c r="AA67" s="221" t="str">
        <f>IF(ISNA(VLOOKUP($E67,'Step Up - Avila'!$A$17:$E$992,5,FALSE))=TRUE,"0",VLOOKUP($E67,'Step Up - Avila'!$A$17:$E$992,5,FALSE))</f>
        <v>0</v>
      </c>
      <c r="AB67" s="221" t="str">
        <f>IF(ISNA(VLOOKUP($E67,'CWG - PEI - SS'!$A$17:$E$992,5,FALSE))=TRUE,"0",VLOOKUP($E67,'CWG - PEI - SS'!$A$17:$E$992,5,FALSE))</f>
        <v>0</v>
      </c>
      <c r="AC67" s="221" t="str">
        <f>IF(ISNA(VLOOKUP($E67,'CWG - PEI - BA'!$A$17:$E$992,5,FALSE))=TRUE,"0",VLOOKUP($E67,'CWG - PEI - BA'!$A$17:$E$992,5,FALSE))</f>
        <v>0</v>
      </c>
      <c r="AD67" s="221">
        <f>IF(ISNA(VLOOKUP($E67,'Prov. Champs - CF - SS'!$A$17:$E$992,5,FALSE))=TRUE,"0",VLOOKUP($E67,'Prov. Champs - CF - SS'!$A$17:$E$992,5,FALSE))</f>
        <v>36</v>
      </c>
      <c r="AE67" s="221">
        <f>IF(ISNA(VLOOKUP($E67,'Prov. Champs - CF - BA'!$A$17:$E$992,5,FALSE))=TRUE,"0",VLOOKUP($E67,'Prov. Champs - CF - BA'!$A$17:$E$992,5,FALSE))</f>
        <v>60.000000000000028</v>
      </c>
      <c r="AF67" s="221" t="str">
        <f>IF(ISNA(VLOOKUP($E67,'NA Stoneham SS'!$A$17:$E$992,5,FALSE))=TRUE,"0",VLOOKUP($E67,'NA Stoneham SS'!$A$17:$E$992,5,FALSE))</f>
        <v>0</v>
      </c>
      <c r="AG67" s="221" t="str">
        <f>IF(ISNA(VLOOKUP($E67,'NA Stoneham BA'!$A$17:$E$992,5,FALSE))=TRUE,"0",VLOOKUP($E67,'NA Stoneham BA'!$A$17:$E$992,5,FALSE))</f>
        <v>0</v>
      </c>
      <c r="AH67" s="247" t="str">
        <f>IF(ISNA(VLOOKUP($E67,'JrNats HP'!$A$17:$E$992,5,FALSE))=TRUE,"0",VLOOKUP($E67,'JrNats HP'!$A$17:$E$992,5,FALSE))</f>
        <v>0</v>
      </c>
      <c r="AI67" s="222" t="str">
        <f>IF(ISNA(VLOOKUP($E67,'CC Winsport HP'!$A$17:$E$992,5,FALSE))=TRUE,"0",VLOOKUP($E67,'CC Winsport HP'!$A$17:$E$992,5,FALSE))</f>
        <v>0</v>
      </c>
      <c r="AJ67" s="247" t="str">
        <f>IF(ISNA(VLOOKUP($E67,'JrNats SS'!$A$17:$E$992,5,FALSE))=TRUE,"0",VLOOKUP($E67,'JrNats SS'!$A$17:$E$992,5,FALSE))</f>
        <v>0</v>
      </c>
      <c r="AK67" s="247" t="str">
        <f>IF(ISNA(VLOOKUP($E67,'JrNats BA'!$A$17:$E$992,5,FALSE))=TRUE,"0",VLOOKUP($E67,'JrNats BA'!$A$17:$E$992,5,FALSE))</f>
        <v>0</v>
      </c>
      <c r="AL67" s="341" t="str">
        <f>IF(ISNA(VLOOKUP($E67,'JrNats SS'!$A$17:$E$992,5,FALSE))=TRUE,"0",VLOOKUP($E67,'JrNats SS'!$A$17:$E$992,5,FALSE))</f>
        <v>0</v>
      </c>
      <c r="AM67" s="341" t="str">
        <f>IF(ISNA(VLOOKUP($E67,'JrNats BA'!$A$17:$E$992,5,FALSE))=TRUE,"0",VLOOKUP($E67,'JrNats BA'!$A$17:$E$992,5,FALSE))</f>
        <v>0</v>
      </c>
    </row>
    <row r="68" spans="1:39" s="224" customFormat="1" ht="17" customHeight="1" x14ac:dyDescent="0.15">
      <c r="A68" s="217" t="s">
        <v>96</v>
      </c>
      <c r="B68" s="218">
        <v>2008</v>
      </c>
      <c r="C68" s="218" t="s">
        <v>274</v>
      </c>
      <c r="D68" s="218" t="s">
        <v>77</v>
      </c>
      <c r="E68" s="219" t="s">
        <v>93</v>
      </c>
      <c r="F68" s="220"/>
      <c r="G68" s="220">
        <f t="shared" si="6"/>
        <v>43</v>
      </c>
      <c r="H68" s="222">
        <f t="shared" si="7"/>
        <v>43</v>
      </c>
      <c r="I68" s="221">
        <f t="shared" si="8"/>
        <v>98.888888888888744</v>
      </c>
      <c r="J68" s="221">
        <f t="shared" si="9"/>
        <v>94.285714285714391</v>
      </c>
      <c r="K68" s="221">
        <f t="shared" si="10"/>
        <v>80.000000000000014</v>
      </c>
      <c r="L68" s="222">
        <f t="shared" si="11"/>
        <v>273.17460317460313</v>
      </c>
      <c r="M68" s="223"/>
      <c r="N68" s="222" t="str">
        <f>IF(ISNA(VLOOKUP($E68,'CC Yukon BA'!$A$17:$E$991,5,FALSE))=TRUE,"0",VLOOKUP($E68,'CC Yukon BA'!$A$17:$E$991,5,FALSE))</f>
        <v>0</v>
      </c>
      <c r="O68" s="222" t="str">
        <f>IF(ISNA(VLOOKUP($E68,'CC Yukon SS'!$A$17:$E$991,5,FALSE))=TRUE,"0",VLOOKUP($E68,'CC Yukon SS'!$A$17:$E$991,5,FALSE))</f>
        <v>0</v>
      </c>
      <c r="P68" s="222" t="str">
        <f>IF(ISNA(VLOOKUP($E68,'CC SunPeaks BA'!$A$17:$E$991,5,FALSE))=TRUE,"0",VLOOKUP($E68,'CC SunPeaks BA'!$A$17:$E$991,5,FALSE))</f>
        <v>0</v>
      </c>
      <c r="Q68" s="221" t="str">
        <f>IF(ISNA(VLOOKUP($E68,'TT Horseshoe1'!$A$17:$E$991,5,FALSE))=TRUE,"0",VLOOKUP($E68,'TT Horseshoe1'!$A$17:$E$991,5,FALSE))</f>
        <v>0</v>
      </c>
      <c r="R68" s="222" t="str">
        <f>IF(ISNA(VLOOKUP($E68,'CC SunPeaks SS'!$A$17:$E$991,5,FALSE))=TRUE,"0",VLOOKUP($E68,'CC SunPeaks SS'!$A$17:$E$991,5,FALSE))</f>
        <v>0</v>
      </c>
      <c r="S68" s="221" t="str">
        <f>IF(ISNA(VLOOKUP($E68,'TT Horseshoe2'!$A$17:$E$991,5,FALSE))=TRUE,"0",VLOOKUP($E68,'TT Horseshoe2'!$A$17:$E$991,5,FALSE))</f>
        <v>0</v>
      </c>
      <c r="T68" s="222" t="str">
        <f>IF(ISNA(VLOOKUP($E68,'CC Horseshoe SS'!$A$17:$E$991,5,FALSE))=TRUE,"0",VLOOKUP($E68,'CC Horseshoe SS'!$A$17:$E$991,5,FALSE))</f>
        <v>0</v>
      </c>
      <c r="U68" s="222" t="str">
        <f>IF(ISNA(VLOOKUP($E68,'CC Horseshoe BA'!$A$17:$E$991,5,FALSE))=TRUE,"0",VLOOKUP($E68,'CC Horseshoe BA'!$A$17:$E$991,5,FALSE))</f>
        <v>0</v>
      </c>
      <c r="V68" s="221" t="str">
        <f>IF(ISNA(VLOOKUP($E68,'NA Winsport SS'!$A$17:$E$991,5,FALSE))=TRUE,"0",VLOOKUP($E68,'NA Winsport SS'!$A$17:$E$991,5,FALSE))</f>
        <v>0</v>
      </c>
      <c r="W68" s="221" t="str">
        <f>IF(ISNA(VLOOKUP($E68,'NA Winsport SS'!$A$17:$E$991,5,FALSE))=TRUE,"0",VLOOKUP($E68,'NA Winsport SS'!$A$17:$E$991,5,FALSE))</f>
        <v>0</v>
      </c>
      <c r="X68" s="221">
        <f>IF(ISNA(VLOOKUP($E68,'TT BV 1'!$A$17:$E$991,5,FALSE))=TRUE,"0",VLOOKUP($E68,'TT BV 1'!$A$17:$E$991,5,FALSE))</f>
        <v>94.285714285714391</v>
      </c>
      <c r="Y68" s="221">
        <f>IF(ISNA(VLOOKUP($E68,'TT BV 2'!$A$17:$E$992,5,FALSE))=TRUE,"0",VLOOKUP($E68,'TT BV 2'!$A$17:$E$992,5,FALSE))</f>
        <v>98.888888888888744</v>
      </c>
      <c r="Z68" s="221" t="str">
        <f>IF(ISNA(VLOOKUP($E68,'NA Aspen SS'!$A$17:$E$992,5,FALSE))=TRUE,"0",VLOOKUP($E68,'NA Aspen SS'!$A$17:$E$992,5,FALSE))</f>
        <v>0</v>
      </c>
      <c r="AA68" s="221" t="str">
        <f>IF(ISNA(VLOOKUP($E68,'Step Up - Avila'!$A$17:$E$992,5,FALSE))=TRUE,"0",VLOOKUP($E68,'Step Up - Avila'!$A$17:$E$992,5,FALSE))</f>
        <v>0</v>
      </c>
      <c r="AB68" s="221" t="str">
        <f>IF(ISNA(VLOOKUP($E68,'CWG - PEI - SS'!$A$17:$E$992,5,FALSE))=TRUE,"0",VLOOKUP($E68,'CWG - PEI - SS'!$A$17:$E$992,5,FALSE))</f>
        <v>0</v>
      </c>
      <c r="AC68" s="221" t="str">
        <f>IF(ISNA(VLOOKUP($E68,'CWG - PEI - BA'!$A$17:$E$992,5,FALSE))=TRUE,"0",VLOOKUP($E68,'CWG - PEI - BA'!$A$17:$E$992,5,FALSE))</f>
        <v>0</v>
      </c>
      <c r="AD68" s="221">
        <f>IF(ISNA(VLOOKUP($E68,'Prov. Champs - CF - SS'!$A$17:$E$992,5,FALSE))=TRUE,"0",VLOOKUP($E68,'Prov. Champs - CF - SS'!$A$17:$E$992,5,FALSE))</f>
        <v>72</v>
      </c>
      <c r="AE68" s="221">
        <f>IF(ISNA(VLOOKUP($E68,'Prov. Champs - CF - BA'!$A$17:$E$992,5,FALSE))=TRUE,"0",VLOOKUP($E68,'Prov. Champs - CF - BA'!$A$17:$E$992,5,FALSE))</f>
        <v>80.000000000000014</v>
      </c>
      <c r="AF68" s="221" t="str">
        <f>IF(ISNA(VLOOKUP($E68,'NA Stoneham SS'!$A$17:$E$992,5,FALSE))=TRUE,"0",VLOOKUP($E68,'NA Stoneham SS'!$A$17:$E$992,5,FALSE))</f>
        <v>0</v>
      </c>
      <c r="AG68" s="221" t="str">
        <f>IF(ISNA(VLOOKUP($E68,'NA Stoneham BA'!$A$17:$E$992,5,FALSE))=TRUE,"0",VLOOKUP($E68,'NA Stoneham BA'!$A$17:$E$992,5,FALSE))</f>
        <v>0</v>
      </c>
      <c r="AH68" s="247" t="str">
        <f>IF(ISNA(VLOOKUP($E68,'JrNats HP'!$A$17:$E$992,5,FALSE))=TRUE,"0",VLOOKUP($E68,'JrNats HP'!$A$17:$E$992,5,FALSE))</f>
        <v>0</v>
      </c>
      <c r="AI68" s="222" t="str">
        <f>IF(ISNA(VLOOKUP($E68,'CC Winsport HP'!$A$17:$E$992,5,FALSE))=TRUE,"0",VLOOKUP($E68,'CC Winsport HP'!$A$17:$E$992,5,FALSE))</f>
        <v>0</v>
      </c>
      <c r="AJ68" s="247" t="str">
        <f>IF(ISNA(VLOOKUP($E68,'JrNats SS'!$A$17:$E$992,5,FALSE))=TRUE,"0",VLOOKUP($E68,'JrNats SS'!$A$17:$E$992,5,FALSE))</f>
        <v>0</v>
      </c>
      <c r="AK68" s="247" t="str">
        <f>IF(ISNA(VLOOKUP($E68,'JrNats BA'!$A$17:$E$992,5,FALSE))=TRUE,"0",VLOOKUP($E68,'JrNats BA'!$A$17:$E$992,5,FALSE))</f>
        <v>0</v>
      </c>
      <c r="AL68" s="341" t="str">
        <f>IF(ISNA(VLOOKUP($E68,'JrNats SS'!$A$17:$E$992,5,FALSE))=TRUE,"0",VLOOKUP($E68,'JrNats SS'!$A$17:$E$992,5,FALSE))</f>
        <v>0</v>
      </c>
      <c r="AM68" s="341" t="str">
        <f>IF(ISNA(VLOOKUP($E68,'JrNats BA'!$A$17:$E$992,5,FALSE))=TRUE,"0",VLOOKUP($E68,'JrNats BA'!$A$17:$E$992,5,FALSE))</f>
        <v>0</v>
      </c>
    </row>
    <row r="69" spans="1:39" s="224" customFormat="1" ht="17" customHeight="1" x14ac:dyDescent="0.15">
      <c r="A69" s="217" t="s">
        <v>70</v>
      </c>
      <c r="B69" s="218">
        <v>2006</v>
      </c>
      <c r="C69" s="218" t="s">
        <v>274</v>
      </c>
      <c r="D69" s="218" t="s">
        <v>76</v>
      </c>
      <c r="E69" s="219" t="s">
        <v>160</v>
      </c>
      <c r="F69" s="220"/>
      <c r="G69" s="220">
        <f t="shared" si="6"/>
        <v>44</v>
      </c>
      <c r="H69" s="222">
        <f t="shared" si="7"/>
        <v>44</v>
      </c>
      <c r="I69" s="221">
        <f t="shared" si="8"/>
        <v>109.99999999999989</v>
      </c>
      <c r="J69" s="221">
        <f t="shared" si="9"/>
        <v>86.666666666666671</v>
      </c>
      <c r="K69" s="221">
        <f t="shared" si="10"/>
        <v>55.714285714285865</v>
      </c>
      <c r="L69" s="222">
        <f t="shared" si="11"/>
        <v>252.38095238095244</v>
      </c>
      <c r="M69" s="223"/>
      <c r="N69" s="222" t="str">
        <f>IF(ISNA(VLOOKUP($E69,'CC Yukon BA'!$A$17:$E$991,5,FALSE))=TRUE,"0",VLOOKUP($E69,'CC Yukon BA'!$A$17:$E$991,5,FALSE))</f>
        <v>0</v>
      </c>
      <c r="O69" s="222" t="str">
        <f>IF(ISNA(VLOOKUP($E69,'CC Yukon SS'!$A$17:$E$991,5,FALSE))=TRUE,"0",VLOOKUP($E69,'CC Yukon SS'!$A$17:$E$991,5,FALSE))</f>
        <v>0</v>
      </c>
      <c r="P69" s="222" t="str">
        <f>IF(ISNA(VLOOKUP($E69,'CC SunPeaks BA'!$A$17:$E$991,5,FALSE))=TRUE,"0",VLOOKUP($E69,'CC SunPeaks BA'!$A$17:$E$991,5,FALSE))</f>
        <v>0</v>
      </c>
      <c r="Q69" s="221" t="str">
        <f>IF(ISNA(VLOOKUP($E69,'TT Horseshoe1'!$A$17:$E$991,5,FALSE))=TRUE,"0",VLOOKUP($E69,'TT Horseshoe1'!$A$17:$E$991,5,FALSE))</f>
        <v>0</v>
      </c>
      <c r="R69" s="222" t="str">
        <f>IF(ISNA(VLOOKUP($E69,'CC SunPeaks SS'!$A$17:$E$991,5,FALSE))=TRUE,"0",VLOOKUP($E69,'CC SunPeaks SS'!$A$17:$E$991,5,FALSE))</f>
        <v>0</v>
      </c>
      <c r="S69" s="221" t="str">
        <f>IF(ISNA(VLOOKUP($E69,'TT Horseshoe2'!$A$17:$E$991,5,FALSE))=TRUE,"0",VLOOKUP($E69,'TT Horseshoe2'!$A$17:$E$991,5,FALSE))</f>
        <v>0</v>
      </c>
      <c r="T69" s="222" t="str">
        <f>IF(ISNA(VLOOKUP($E69,'CC Horseshoe SS'!$A$17:$E$991,5,FALSE))=TRUE,"0",VLOOKUP($E69,'CC Horseshoe SS'!$A$17:$E$991,5,FALSE))</f>
        <v>0</v>
      </c>
      <c r="U69" s="222" t="str">
        <f>IF(ISNA(VLOOKUP($E69,'CC Horseshoe BA'!$A$17:$E$991,5,FALSE))=TRUE,"0",VLOOKUP($E69,'CC Horseshoe BA'!$A$17:$E$991,5,FALSE))</f>
        <v>0</v>
      </c>
      <c r="V69" s="221" t="str">
        <f>IF(ISNA(VLOOKUP($E69,'NA Winsport SS'!$A$17:$E$991,5,FALSE))=TRUE,"0",VLOOKUP($E69,'NA Winsport SS'!$A$17:$E$991,5,FALSE))</f>
        <v>0</v>
      </c>
      <c r="W69" s="221" t="str">
        <f>IF(ISNA(VLOOKUP($E69,'NA Winsport SS'!$A$17:$E$991,5,FALSE))=TRUE,"0",VLOOKUP($E69,'NA Winsport SS'!$A$17:$E$991,5,FALSE))</f>
        <v>0</v>
      </c>
      <c r="X69" s="221">
        <f>IF(ISNA(VLOOKUP($E69,'TT BV 1'!$A$17:$E$991,5,FALSE))=TRUE,"0",VLOOKUP($E69,'TT BV 1'!$A$17:$E$991,5,FALSE))</f>
        <v>55.714285714285865</v>
      </c>
      <c r="Y69" s="221">
        <f>IF(ISNA(VLOOKUP($E69,'TT BV 2'!$A$17:$E$992,5,FALSE))=TRUE,"0",VLOOKUP($E69,'TT BV 2'!$A$17:$E$992,5,FALSE))</f>
        <v>109.99999999999989</v>
      </c>
      <c r="Z69" s="221" t="str">
        <f>IF(ISNA(VLOOKUP($E69,'NA Aspen SS'!$A$17:$E$992,5,FALSE))=TRUE,"0",VLOOKUP($E69,'NA Aspen SS'!$A$17:$E$992,5,FALSE))</f>
        <v>0</v>
      </c>
      <c r="AA69" s="221" t="str">
        <f>IF(ISNA(VLOOKUP($E69,'Step Up - Avila'!$A$17:$E$992,5,FALSE))=TRUE,"0",VLOOKUP($E69,'Step Up - Avila'!$A$17:$E$992,5,FALSE))</f>
        <v>0</v>
      </c>
      <c r="AB69" s="221" t="str">
        <f>IF(ISNA(VLOOKUP($E69,'CWG - PEI - SS'!$A$17:$E$992,5,FALSE))=TRUE,"0",VLOOKUP($E69,'CWG - PEI - SS'!$A$17:$E$992,5,FALSE))</f>
        <v>0</v>
      </c>
      <c r="AC69" s="221" t="str">
        <f>IF(ISNA(VLOOKUP($E69,'CWG - PEI - BA'!$A$17:$E$992,5,FALSE))=TRUE,"0",VLOOKUP($E69,'CWG - PEI - BA'!$A$17:$E$992,5,FALSE))</f>
        <v>0</v>
      </c>
      <c r="AD69" s="221">
        <f>IF(ISNA(VLOOKUP($E69,'Prov. Champs - CF - SS'!$A$17:$E$992,5,FALSE))=TRUE,"0",VLOOKUP($E69,'Prov. Champs - CF - SS'!$A$17:$E$992,5,FALSE))</f>
        <v>54</v>
      </c>
      <c r="AE69" s="221">
        <f>IF(ISNA(VLOOKUP($E69,'Prov. Champs - CF - BA'!$A$17:$E$992,5,FALSE))=TRUE,"0",VLOOKUP($E69,'Prov. Champs - CF - BA'!$A$17:$E$992,5,FALSE))</f>
        <v>86.666666666666671</v>
      </c>
      <c r="AF69" s="221" t="str">
        <f>IF(ISNA(VLOOKUP($E69,'NA Stoneham SS'!$A$17:$E$992,5,FALSE))=TRUE,"0",VLOOKUP($E69,'NA Stoneham SS'!$A$17:$E$992,5,FALSE))</f>
        <v>0</v>
      </c>
      <c r="AG69" s="221" t="str">
        <f>IF(ISNA(VLOOKUP($E69,'NA Stoneham BA'!$A$17:$E$992,5,FALSE))=TRUE,"0",VLOOKUP($E69,'NA Stoneham BA'!$A$17:$E$992,5,FALSE))</f>
        <v>0</v>
      </c>
      <c r="AH69" s="247" t="str">
        <f>IF(ISNA(VLOOKUP($E69,'JrNats HP'!$A$17:$E$992,5,FALSE))=TRUE,"0",VLOOKUP($E69,'JrNats HP'!$A$17:$E$992,5,FALSE))</f>
        <v>0</v>
      </c>
      <c r="AI69" s="222" t="str">
        <f>IF(ISNA(VLOOKUP($E69,'CC Winsport HP'!$A$17:$E$992,5,FALSE))=TRUE,"0",VLOOKUP($E69,'CC Winsport HP'!$A$17:$E$992,5,FALSE))</f>
        <v>0</v>
      </c>
      <c r="AJ69" s="247" t="str">
        <f>IF(ISNA(VLOOKUP($E69,'JrNats SS'!$A$17:$E$992,5,FALSE))=TRUE,"0",VLOOKUP($E69,'JrNats SS'!$A$17:$E$992,5,FALSE))</f>
        <v>0</v>
      </c>
      <c r="AK69" s="247" t="str">
        <f>IF(ISNA(VLOOKUP($E69,'JrNats BA'!$A$17:$E$992,5,FALSE))=TRUE,"0",VLOOKUP($E69,'JrNats BA'!$A$17:$E$992,5,FALSE))</f>
        <v>0</v>
      </c>
      <c r="AL69" s="341" t="str">
        <f>IF(ISNA(VLOOKUP($E69,'JrNats SS'!$A$17:$E$992,5,FALSE))=TRUE,"0",VLOOKUP($E69,'JrNats SS'!$A$17:$E$992,5,FALSE))</f>
        <v>0</v>
      </c>
      <c r="AM69" s="341" t="str">
        <f>IF(ISNA(VLOOKUP($E69,'JrNats BA'!$A$17:$E$992,5,FALSE))=TRUE,"0",VLOOKUP($E69,'JrNats BA'!$A$17:$E$992,5,FALSE))</f>
        <v>0</v>
      </c>
    </row>
    <row r="70" spans="1:39" s="224" customFormat="1" ht="17" customHeight="1" x14ac:dyDescent="0.15">
      <c r="A70" s="217" t="s">
        <v>95</v>
      </c>
      <c r="B70" s="218">
        <v>2008</v>
      </c>
      <c r="C70" s="218" t="s">
        <v>274</v>
      </c>
      <c r="D70" s="218" t="s">
        <v>77</v>
      </c>
      <c r="E70" s="219" t="s">
        <v>90</v>
      </c>
      <c r="F70" s="220"/>
      <c r="G70" s="220">
        <f t="shared" si="6"/>
        <v>45</v>
      </c>
      <c r="H70" s="222">
        <f t="shared" si="7"/>
        <v>45</v>
      </c>
      <c r="I70" s="221">
        <f t="shared" si="8"/>
        <v>128.57142857142861</v>
      </c>
      <c r="J70" s="221">
        <f t="shared" si="9"/>
        <v>114.44444444444434</v>
      </c>
      <c r="K70" s="221">
        <v>0</v>
      </c>
      <c r="L70" s="222">
        <f t="shared" si="11"/>
        <v>243.01587301587296</v>
      </c>
      <c r="M70" s="223"/>
      <c r="N70" s="222" t="str">
        <f>IF(ISNA(VLOOKUP($E70,'CC Yukon BA'!$A$17:$E$991,5,FALSE))=TRUE,"0",VLOOKUP($E70,'CC Yukon BA'!$A$17:$E$991,5,FALSE))</f>
        <v>0</v>
      </c>
      <c r="O70" s="222" t="str">
        <f>IF(ISNA(VLOOKUP($E70,'CC Yukon SS'!$A$17:$E$991,5,FALSE))=TRUE,"0",VLOOKUP($E70,'CC Yukon SS'!$A$17:$E$991,5,FALSE))</f>
        <v>0</v>
      </c>
      <c r="P70" s="222" t="str">
        <f>IF(ISNA(VLOOKUP($E70,'CC SunPeaks BA'!$A$17:$E$991,5,FALSE))=TRUE,"0",VLOOKUP($E70,'CC SunPeaks BA'!$A$17:$E$991,5,FALSE))</f>
        <v>0</v>
      </c>
      <c r="Q70" s="221" t="str">
        <f>IF(ISNA(VLOOKUP($E70,'TT Horseshoe1'!$A$17:$E$991,5,FALSE))=TRUE,"0",VLOOKUP($E70,'TT Horseshoe1'!$A$17:$E$991,5,FALSE))</f>
        <v>0</v>
      </c>
      <c r="R70" s="222" t="str">
        <f>IF(ISNA(VLOOKUP($E70,'CC SunPeaks SS'!$A$17:$E$991,5,FALSE))=TRUE,"0",VLOOKUP($E70,'CC SunPeaks SS'!$A$17:$E$991,5,FALSE))</f>
        <v>0</v>
      </c>
      <c r="S70" s="221" t="str">
        <f>IF(ISNA(VLOOKUP($E70,'TT Horseshoe2'!$A$17:$E$991,5,FALSE))=TRUE,"0",VLOOKUP($E70,'TT Horseshoe2'!$A$17:$E$991,5,FALSE))</f>
        <v>0</v>
      </c>
      <c r="T70" s="222" t="str">
        <f>IF(ISNA(VLOOKUP($E70,'CC Horseshoe SS'!$A$17:$E$991,5,FALSE))=TRUE,"0",VLOOKUP($E70,'CC Horseshoe SS'!$A$17:$E$991,5,FALSE))</f>
        <v>0</v>
      </c>
      <c r="U70" s="222" t="str">
        <f>IF(ISNA(VLOOKUP($E70,'CC Horseshoe BA'!$A$17:$E$991,5,FALSE))=TRUE,"0",VLOOKUP($E70,'CC Horseshoe BA'!$A$17:$E$991,5,FALSE))</f>
        <v>0</v>
      </c>
      <c r="V70" s="221" t="str">
        <f>IF(ISNA(VLOOKUP($E70,'NA Winsport SS'!$A$17:$E$991,5,FALSE))=TRUE,"0",VLOOKUP($E70,'NA Winsport SS'!$A$17:$E$991,5,FALSE))</f>
        <v>0</v>
      </c>
      <c r="W70" s="221" t="str">
        <f>IF(ISNA(VLOOKUP($E70,'NA Winsport SS'!$A$17:$E$991,5,FALSE))=TRUE,"0",VLOOKUP($E70,'NA Winsport SS'!$A$17:$E$991,5,FALSE))</f>
        <v>0</v>
      </c>
      <c r="X70" s="221">
        <f>IF(ISNA(VLOOKUP($E70,'TT BV 1'!$A$17:$E$991,5,FALSE))=TRUE,"0",VLOOKUP($E70,'TT BV 1'!$A$17:$E$991,5,FALSE))</f>
        <v>128.57142857142861</v>
      </c>
      <c r="Y70" s="221">
        <f>IF(ISNA(VLOOKUP($E70,'TT BV 2'!$A$17:$E$992,5,FALSE))=TRUE,"0",VLOOKUP($E70,'TT BV 2'!$A$17:$E$992,5,FALSE))</f>
        <v>114.44444444444434</v>
      </c>
      <c r="Z70" s="221" t="str">
        <f>IF(ISNA(VLOOKUP($E70,'NA Aspen SS'!$A$17:$E$992,5,FALSE))=TRUE,"0",VLOOKUP($E70,'NA Aspen SS'!$A$17:$E$992,5,FALSE))</f>
        <v>0</v>
      </c>
      <c r="AA70" s="221" t="str">
        <f>IF(ISNA(VLOOKUP($E70,'Step Up - Avila'!$A$17:$E$992,5,FALSE))=TRUE,"0",VLOOKUP($E70,'Step Up - Avila'!$A$17:$E$992,5,FALSE))</f>
        <v>0</v>
      </c>
      <c r="AB70" s="221" t="str">
        <f>IF(ISNA(VLOOKUP($E70,'CWG - PEI - SS'!$A$17:$E$992,5,FALSE))=TRUE,"0",VLOOKUP($E70,'CWG - PEI - SS'!$A$17:$E$992,5,FALSE))</f>
        <v>0</v>
      </c>
      <c r="AC70" s="221" t="str">
        <f>IF(ISNA(VLOOKUP($E70,'CWG - PEI - BA'!$A$17:$E$992,5,FALSE))=TRUE,"0",VLOOKUP($E70,'CWG - PEI - BA'!$A$17:$E$992,5,FALSE))</f>
        <v>0</v>
      </c>
      <c r="AD70" s="221" t="str">
        <f>IF(ISNA(VLOOKUP($E70,'Prov. Champs - CF - SS'!$A$17:$E$992,5,FALSE))=TRUE,"0",VLOOKUP($E70,'Prov. Champs - CF - SS'!$A$17:$E$992,5,FALSE))</f>
        <v>0</v>
      </c>
      <c r="AE70" s="221" t="str">
        <f>IF(ISNA(VLOOKUP($E70,'Prov. Champs - CF - BA'!$A$17:$E$992,5,FALSE))=TRUE,"0",VLOOKUP($E70,'Prov. Champs - CF - BA'!$A$17:$E$992,5,FALSE))</f>
        <v>0</v>
      </c>
      <c r="AF70" s="221" t="str">
        <f>IF(ISNA(VLOOKUP($E70,'NA Stoneham SS'!$A$17:$E$992,5,FALSE))=TRUE,"0",VLOOKUP($E70,'NA Stoneham SS'!$A$17:$E$992,5,FALSE))</f>
        <v>0</v>
      </c>
      <c r="AG70" s="221" t="str">
        <f>IF(ISNA(VLOOKUP($E70,'NA Stoneham BA'!$A$17:$E$992,5,FALSE))=TRUE,"0",VLOOKUP($E70,'NA Stoneham BA'!$A$17:$E$992,5,FALSE))</f>
        <v>0</v>
      </c>
      <c r="AH70" s="247" t="str">
        <f>IF(ISNA(VLOOKUP($E70,'JrNats HP'!$A$17:$E$992,5,FALSE))=TRUE,"0",VLOOKUP($E70,'JrNats HP'!$A$17:$E$992,5,FALSE))</f>
        <v>0</v>
      </c>
      <c r="AI70" s="222" t="str">
        <f>IF(ISNA(VLOOKUP($E70,'CC Winsport HP'!$A$17:$E$992,5,FALSE))=TRUE,"0",VLOOKUP($E70,'CC Winsport HP'!$A$17:$E$992,5,FALSE))</f>
        <v>0</v>
      </c>
      <c r="AJ70" s="247" t="str">
        <f>IF(ISNA(VLOOKUP($E70,'JrNats SS'!$A$17:$E$992,5,FALSE))=TRUE,"0",VLOOKUP($E70,'JrNats SS'!$A$17:$E$992,5,FALSE))</f>
        <v>0</v>
      </c>
      <c r="AK70" s="247" t="str">
        <f>IF(ISNA(VLOOKUP($E70,'JrNats BA'!$A$17:$E$992,5,FALSE))=TRUE,"0",VLOOKUP($E70,'JrNats BA'!$A$17:$E$992,5,FALSE))</f>
        <v>0</v>
      </c>
      <c r="AL70" s="341" t="str">
        <f>IF(ISNA(VLOOKUP($E70,'JrNats SS'!$A$17:$E$992,5,FALSE))=TRUE,"0",VLOOKUP($E70,'JrNats SS'!$A$17:$E$992,5,FALSE))</f>
        <v>0</v>
      </c>
      <c r="AM70" s="341" t="str">
        <f>IF(ISNA(VLOOKUP($E70,'JrNats BA'!$A$17:$E$992,5,FALSE))=TRUE,"0",VLOOKUP($E70,'JrNats BA'!$A$17:$E$992,5,FALSE))</f>
        <v>0</v>
      </c>
    </row>
    <row r="71" spans="1:39" s="224" customFormat="1" ht="17" customHeight="1" x14ac:dyDescent="0.15">
      <c r="A71" s="217" t="s">
        <v>71</v>
      </c>
      <c r="B71" s="218">
        <v>2008</v>
      </c>
      <c r="C71" s="218" t="s">
        <v>274</v>
      </c>
      <c r="D71" s="218" t="s">
        <v>77</v>
      </c>
      <c r="E71" s="219" t="s">
        <v>120</v>
      </c>
      <c r="F71" s="220"/>
      <c r="G71" s="220">
        <f t="shared" si="6"/>
        <v>47</v>
      </c>
      <c r="H71" s="222">
        <f t="shared" si="7"/>
        <v>47</v>
      </c>
      <c r="I71" s="221">
        <f t="shared" si="8"/>
        <v>90.000000000000114</v>
      </c>
      <c r="J71" s="221">
        <f t="shared" si="9"/>
        <v>85.555555555555372</v>
      </c>
      <c r="K71" s="221">
        <f>LARGE(($N71:$AS71),3)</f>
        <v>57.096774193548299</v>
      </c>
      <c r="L71" s="222">
        <f t="shared" si="11"/>
        <v>232.65232974910379</v>
      </c>
      <c r="M71" s="223"/>
      <c r="N71" s="222" t="str">
        <f>IF(ISNA(VLOOKUP($E71,'CC Yukon BA'!$A$17:$E$991,5,FALSE))=TRUE,"0",VLOOKUP($E71,'CC Yukon BA'!$A$17:$E$991,5,FALSE))</f>
        <v>0</v>
      </c>
      <c r="O71" s="222" t="str">
        <f>IF(ISNA(VLOOKUP($E71,'CC Yukon SS'!$A$17:$E$991,5,FALSE))=TRUE,"0",VLOOKUP($E71,'CC Yukon SS'!$A$17:$E$991,5,FALSE))</f>
        <v>0</v>
      </c>
      <c r="P71" s="222" t="str">
        <f>IF(ISNA(VLOOKUP($E71,'CC SunPeaks BA'!$A$17:$E$991,5,FALSE))=TRUE,"0",VLOOKUP($E71,'CC SunPeaks BA'!$A$17:$E$991,5,FALSE))</f>
        <v>0</v>
      </c>
      <c r="Q71" s="221">
        <f>IF(ISNA(VLOOKUP($E71,'TT Horseshoe1'!$A$17:$E$991,5,FALSE))=TRUE,"0",VLOOKUP($E71,'TT Horseshoe1'!$A$17:$E$991,5,FALSE))</f>
        <v>57.096774193548299</v>
      </c>
      <c r="R71" s="222" t="str">
        <f>IF(ISNA(VLOOKUP($E71,'CC SunPeaks SS'!$A$17:$E$991,5,FALSE))=TRUE,"0",VLOOKUP($E71,'CC SunPeaks SS'!$A$17:$E$991,5,FALSE))</f>
        <v>0</v>
      </c>
      <c r="S71" s="221" t="str">
        <f>IF(ISNA(VLOOKUP($E71,'TT Horseshoe2'!$A$17:$E$991,5,FALSE))=TRUE,"0",VLOOKUP($E71,'TT Horseshoe2'!$A$17:$E$991,5,FALSE))</f>
        <v>0</v>
      </c>
      <c r="T71" s="222" t="str">
        <f>IF(ISNA(VLOOKUP($E71,'CC Horseshoe SS'!$A$17:$E$991,5,FALSE))=TRUE,"0",VLOOKUP($E71,'CC Horseshoe SS'!$A$17:$E$991,5,FALSE))</f>
        <v>0</v>
      </c>
      <c r="U71" s="222" t="str">
        <f>IF(ISNA(VLOOKUP($E71,'CC Horseshoe BA'!$A$17:$E$991,5,FALSE))=TRUE,"0",VLOOKUP($E71,'CC Horseshoe BA'!$A$17:$E$991,5,FALSE))</f>
        <v>0</v>
      </c>
      <c r="V71" s="221" t="str">
        <f>IF(ISNA(VLOOKUP($E71,'NA Winsport SS'!$A$17:$E$991,5,FALSE))=TRUE,"0",VLOOKUP($E71,'NA Winsport SS'!$A$17:$E$991,5,FALSE))</f>
        <v>0</v>
      </c>
      <c r="W71" s="221" t="str">
        <f>IF(ISNA(VLOOKUP($E71,'NA Winsport SS'!$A$17:$E$991,5,FALSE))=TRUE,"0",VLOOKUP($E71,'NA Winsport SS'!$A$17:$E$991,5,FALSE))</f>
        <v>0</v>
      </c>
      <c r="X71" s="221">
        <f>IF(ISNA(VLOOKUP($E71,'TT BV 1'!$A$17:$E$991,5,FALSE))=TRUE,"0",VLOOKUP($E71,'TT BV 1'!$A$17:$E$991,5,FALSE))</f>
        <v>90.000000000000114</v>
      </c>
      <c r="Y71" s="221">
        <f>IF(ISNA(VLOOKUP($E71,'TT BV 2'!$A$17:$E$992,5,FALSE))=TRUE,"0",VLOOKUP($E71,'TT BV 2'!$A$17:$E$992,5,FALSE))</f>
        <v>85.555555555555372</v>
      </c>
      <c r="Z71" s="221" t="str">
        <f>IF(ISNA(VLOOKUP($E71,'NA Aspen SS'!$A$17:$E$992,5,FALSE))=TRUE,"0",VLOOKUP($E71,'NA Aspen SS'!$A$17:$E$992,5,FALSE))</f>
        <v>0</v>
      </c>
      <c r="AA71" s="221" t="str">
        <f>IF(ISNA(VLOOKUP($E71,'Step Up - Avila'!$A$17:$E$992,5,FALSE))=TRUE,"0",VLOOKUP($E71,'Step Up - Avila'!$A$17:$E$992,5,FALSE))</f>
        <v>0</v>
      </c>
      <c r="AB71" s="221" t="str">
        <f>IF(ISNA(VLOOKUP($E71,'CWG - PEI - SS'!$A$17:$E$992,5,FALSE))=TRUE,"0",VLOOKUP($E71,'CWG - PEI - SS'!$A$17:$E$992,5,FALSE))</f>
        <v>0</v>
      </c>
      <c r="AC71" s="221" t="str">
        <f>IF(ISNA(VLOOKUP($E71,'CWG - PEI - BA'!$A$17:$E$992,5,FALSE))=TRUE,"0",VLOOKUP($E71,'CWG - PEI - BA'!$A$17:$E$992,5,FALSE))</f>
        <v>0</v>
      </c>
      <c r="AD71" s="221" t="str">
        <f>IF(ISNA(VLOOKUP($E71,'Prov. Champs - CF - SS'!$A$17:$E$992,5,FALSE))=TRUE,"0",VLOOKUP($E71,'Prov. Champs - CF - SS'!$A$17:$E$992,5,FALSE))</f>
        <v>0</v>
      </c>
      <c r="AE71" s="221" t="str">
        <f>IF(ISNA(VLOOKUP($E71,'Prov. Champs - CF - BA'!$A$17:$E$992,5,FALSE))=TRUE,"0",VLOOKUP($E71,'Prov. Champs - CF - BA'!$A$17:$E$992,5,FALSE))</f>
        <v>0</v>
      </c>
      <c r="AF71" s="221" t="str">
        <f>IF(ISNA(VLOOKUP($E71,'NA Stoneham SS'!$A$17:$E$992,5,FALSE))=TRUE,"0",VLOOKUP($E71,'NA Stoneham SS'!$A$17:$E$992,5,FALSE))</f>
        <v>0</v>
      </c>
      <c r="AG71" s="221" t="str">
        <f>IF(ISNA(VLOOKUP($E71,'NA Stoneham BA'!$A$17:$E$992,5,FALSE))=TRUE,"0",VLOOKUP($E71,'NA Stoneham BA'!$A$17:$E$992,5,FALSE))</f>
        <v>0</v>
      </c>
      <c r="AH71" s="247" t="str">
        <f>IF(ISNA(VLOOKUP($E71,'JrNats HP'!$A$17:$E$992,5,FALSE))=TRUE,"0",VLOOKUP($E71,'JrNats HP'!$A$17:$E$992,5,FALSE))</f>
        <v>0</v>
      </c>
      <c r="AI71" s="222" t="str">
        <f>IF(ISNA(VLOOKUP($E71,'CC Winsport HP'!$A$17:$E$992,5,FALSE))=TRUE,"0",VLOOKUP($E71,'CC Winsport HP'!$A$17:$E$992,5,FALSE))</f>
        <v>0</v>
      </c>
      <c r="AJ71" s="247" t="str">
        <f>IF(ISNA(VLOOKUP($E71,'JrNats SS'!$A$17:$E$992,5,FALSE))=TRUE,"0",VLOOKUP($E71,'JrNats SS'!$A$17:$E$992,5,FALSE))</f>
        <v>0</v>
      </c>
      <c r="AK71" s="247" t="str">
        <f>IF(ISNA(VLOOKUP($E71,'JrNats BA'!$A$17:$E$992,5,FALSE))=TRUE,"0",VLOOKUP($E71,'JrNats BA'!$A$17:$E$992,5,FALSE))</f>
        <v>0</v>
      </c>
      <c r="AL71" s="341" t="str">
        <f>IF(ISNA(VLOOKUP($E71,'JrNats SS'!$A$17:$E$992,5,FALSE))=TRUE,"0",VLOOKUP($E71,'JrNats SS'!$A$17:$E$992,5,FALSE))</f>
        <v>0</v>
      </c>
      <c r="AM71" s="341" t="str">
        <f>IF(ISNA(VLOOKUP($E71,'JrNats BA'!$A$17:$E$992,5,FALSE))=TRUE,"0",VLOOKUP($E71,'JrNats BA'!$A$17:$E$992,5,FALSE))</f>
        <v>0</v>
      </c>
    </row>
    <row r="72" spans="1:39" s="224" customFormat="1" ht="17" customHeight="1" x14ac:dyDescent="0.15">
      <c r="A72" s="217" t="s">
        <v>71</v>
      </c>
      <c r="B72" s="218">
        <v>2012</v>
      </c>
      <c r="C72" s="218" t="s">
        <v>274</v>
      </c>
      <c r="D72" s="218" t="s">
        <v>79</v>
      </c>
      <c r="E72" s="219" t="s">
        <v>175</v>
      </c>
      <c r="F72" s="220"/>
      <c r="G72" s="220">
        <f t="shared" si="6"/>
        <v>50</v>
      </c>
      <c r="H72" s="222">
        <f t="shared" si="7"/>
        <v>50</v>
      </c>
      <c r="I72" s="221">
        <f t="shared" si="8"/>
        <v>112.22222222222211</v>
      </c>
      <c r="J72" s="221">
        <f t="shared" si="9"/>
        <v>109.28571428571436</v>
      </c>
      <c r="K72" s="221">
        <v>0</v>
      </c>
      <c r="L72" s="222">
        <f t="shared" si="11"/>
        <v>221.50793650793648</v>
      </c>
      <c r="M72" s="223"/>
      <c r="N72" s="222" t="str">
        <f>IF(ISNA(VLOOKUP($E72,'CC Yukon BA'!$A$17:$E$991,5,FALSE))=TRUE,"0",VLOOKUP($E72,'CC Yukon BA'!$A$17:$E$991,5,FALSE))</f>
        <v>0</v>
      </c>
      <c r="O72" s="222" t="str">
        <f>IF(ISNA(VLOOKUP($E72,'CC Yukon SS'!$A$17:$E$991,5,FALSE))=TRUE,"0",VLOOKUP($E72,'CC Yukon SS'!$A$17:$E$991,5,FALSE))</f>
        <v>0</v>
      </c>
      <c r="P72" s="222" t="str">
        <f>IF(ISNA(VLOOKUP($E72,'CC SunPeaks BA'!$A$17:$E$991,5,FALSE))=TRUE,"0",VLOOKUP($E72,'CC SunPeaks BA'!$A$17:$E$991,5,FALSE))</f>
        <v>0</v>
      </c>
      <c r="Q72" s="221" t="str">
        <f>IF(ISNA(VLOOKUP($E72,'TT Horseshoe1'!$A$17:$E$991,5,FALSE))=TRUE,"0",VLOOKUP($E72,'TT Horseshoe1'!$A$17:$E$991,5,FALSE))</f>
        <v>0</v>
      </c>
      <c r="R72" s="222" t="str">
        <f>IF(ISNA(VLOOKUP($E72,'CC SunPeaks SS'!$A$17:$E$991,5,FALSE))=TRUE,"0",VLOOKUP($E72,'CC SunPeaks SS'!$A$17:$E$991,5,FALSE))</f>
        <v>0</v>
      </c>
      <c r="S72" s="221" t="str">
        <f>IF(ISNA(VLOOKUP($E72,'TT Horseshoe2'!$A$17:$E$991,5,FALSE))=TRUE,"0",VLOOKUP($E72,'TT Horseshoe2'!$A$17:$E$991,5,FALSE))</f>
        <v>0</v>
      </c>
      <c r="T72" s="222" t="str">
        <f>IF(ISNA(VLOOKUP($E72,'CC Horseshoe SS'!$A$17:$E$991,5,FALSE))=TRUE,"0",VLOOKUP($E72,'CC Horseshoe SS'!$A$17:$E$991,5,FALSE))</f>
        <v>0</v>
      </c>
      <c r="U72" s="222" t="str">
        <f>IF(ISNA(VLOOKUP($E72,'CC Horseshoe BA'!$A$17:$E$991,5,FALSE))=TRUE,"0",VLOOKUP($E72,'CC Horseshoe BA'!$A$17:$E$991,5,FALSE))</f>
        <v>0</v>
      </c>
      <c r="V72" s="221" t="str">
        <f>IF(ISNA(VLOOKUP($E72,'NA Winsport SS'!$A$17:$E$991,5,FALSE))=TRUE,"0",VLOOKUP($E72,'NA Winsport SS'!$A$17:$E$991,5,FALSE))</f>
        <v>0</v>
      </c>
      <c r="W72" s="221" t="str">
        <f>IF(ISNA(VLOOKUP($E72,'NA Winsport SS'!$A$17:$E$991,5,FALSE))=TRUE,"0",VLOOKUP($E72,'NA Winsport SS'!$A$17:$E$991,5,FALSE))</f>
        <v>0</v>
      </c>
      <c r="X72" s="221">
        <f>IF(ISNA(VLOOKUP($E72,'TT BV 1'!$A$17:$E$991,5,FALSE))=TRUE,"0",VLOOKUP($E72,'TT BV 1'!$A$17:$E$991,5,FALSE))</f>
        <v>109.28571428571436</v>
      </c>
      <c r="Y72" s="221">
        <f>IF(ISNA(VLOOKUP($E72,'TT BV 2'!$A$17:$E$992,5,FALSE))=TRUE,"0",VLOOKUP($E72,'TT BV 2'!$A$17:$E$992,5,FALSE))</f>
        <v>112.22222222222211</v>
      </c>
      <c r="Z72" s="221" t="str">
        <f>IF(ISNA(VLOOKUP($E72,'NA Aspen SS'!$A$17:$E$992,5,FALSE))=TRUE,"0",VLOOKUP($E72,'NA Aspen SS'!$A$17:$E$992,5,FALSE))</f>
        <v>0</v>
      </c>
      <c r="AA72" s="221" t="str">
        <f>IF(ISNA(VLOOKUP($E72,'Step Up - Avila'!$A$17:$E$992,5,FALSE))=TRUE,"0",VLOOKUP($E72,'Step Up - Avila'!$A$17:$E$992,5,FALSE))</f>
        <v>0</v>
      </c>
      <c r="AB72" s="221" t="str">
        <f>IF(ISNA(VLOOKUP($E72,'CWG - PEI - SS'!$A$17:$E$992,5,FALSE))=TRUE,"0",VLOOKUP($E72,'CWG - PEI - SS'!$A$17:$E$992,5,FALSE))</f>
        <v>0</v>
      </c>
      <c r="AC72" s="221" t="str">
        <f>IF(ISNA(VLOOKUP($E72,'CWG - PEI - BA'!$A$17:$E$992,5,FALSE))=TRUE,"0",VLOOKUP($E72,'CWG - PEI - BA'!$A$17:$E$992,5,FALSE))</f>
        <v>0</v>
      </c>
      <c r="AD72" s="221" t="str">
        <f>IF(ISNA(VLOOKUP($E72,'Prov. Champs - CF - SS'!$A$17:$E$992,5,FALSE))=TRUE,"0",VLOOKUP($E72,'Prov. Champs - CF - SS'!$A$17:$E$992,5,FALSE))</f>
        <v>0</v>
      </c>
      <c r="AE72" s="221" t="str">
        <f>IF(ISNA(VLOOKUP($E72,'Prov. Champs - CF - BA'!$A$17:$E$992,5,FALSE))=TRUE,"0",VLOOKUP($E72,'Prov. Champs - CF - BA'!$A$17:$E$992,5,FALSE))</f>
        <v>0</v>
      </c>
      <c r="AF72" s="221" t="str">
        <f>IF(ISNA(VLOOKUP($E72,'NA Stoneham SS'!$A$17:$E$992,5,FALSE))=TRUE,"0",VLOOKUP($E72,'NA Stoneham SS'!$A$17:$E$992,5,FALSE))</f>
        <v>0</v>
      </c>
      <c r="AG72" s="221" t="str">
        <f>IF(ISNA(VLOOKUP($E72,'NA Stoneham BA'!$A$17:$E$992,5,FALSE))=TRUE,"0",VLOOKUP($E72,'NA Stoneham BA'!$A$17:$E$992,5,FALSE))</f>
        <v>0</v>
      </c>
      <c r="AH72" s="247" t="str">
        <f>IF(ISNA(VLOOKUP($E72,'JrNats HP'!$A$17:$E$992,5,FALSE))=TRUE,"0",VLOOKUP($E72,'JrNats HP'!$A$17:$E$992,5,FALSE))</f>
        <v>0</v>
      </c>
      <c r="AI72" s="222" t="str">
        <f>IF(ISNA(VLOOKUP($E72,'CC Winsport HP'!$A$17:$E$992,5,FALSE))=TRUE,"0",VLOOKUP($E72,'CC Winsport HP'!$A$17:$E$992,5,FALSE))</f>
        <v>0</v>
      </c>
      <c r="AJ72" s="247" t="str">
        <f>IF(ISNA(VLOOKUP($E72,'JrNats SS'!$A$17:$E$992,5,FALSE))=TRUE,"0",VLOOKUP($E72,'JrNats SS'!$A$17:$E$992,5,FALSE))</f>
        <v>0</v>
      </c>
      <c r="AK72" s="247" t="str">
        <f>IF(ISNA(VLOOKUP($E72,'JrNats BA'!$A$17:$E$992,5,FALSE))=TRUE,"0",VLOOKUP($E72,'JrNats BA'!$A$17:$E$992,5,FALSE))</f>
        <v>0</v>
      </c>
      <c r="AL72" s="341" t="str">
        <f>IF(ISNA(VLOOKUP($E72,'JrNats SS'!$A$17:$E$992,5,FALSE))=TRUE,"0",VLOOKUP($E72,'JrNats SS'!$A$17:$E$992,5,FALSE))</f>
        <v>0</v>
      </c>
      <c r="AM72" s="341" t="str">
        <f>IF(ISNA(VLOOKUP($E72,'JrNats BA'!$A$17:$E$992,5,FALSE))=TRUE,"0",VLOOKUP($E72,'JrNats BA'!$A$17:$E$992,5,FALSE))</f>
        <v>0</v>
      </c>
    </row>
    <row r="73" spans="1:39" s="224" customFormat="1" ht="17" customHeight="1" x14ac:dyDescent="0.15">
      <c r="A73" s="217" t="s">
        <v>95</v>
      </c>
      <c r="B73" s="218">
        <v>2005</v>
      </c>
      <c r="C73" s="218" t="s">
        <v>274</v>
      </c>
      <c r="D73" s="218" t="s">
        <v>76</v>
      </c>
      <c r="E73" s="219" t="s">
        <v>114</v>
      </c>
      <c r="F73" s="220"/>
      <c r="G73" s="220">
        <f t="shared" si="6"/>
        <v>51</v>
      </c>
      <c r="H73" s="222">
        <f t="shared" si="7"/>
        <v>51</v>
      </c>
      <c r="I73" s="221">
        <f t="shared" si="8"/>
        <v>112.75862068965515</v>
      </c>
      <c r="J73" s="221">
        <f t="shared" si="9"/>
        <v>107.41935483870964</v>
      </c>
      <c r="K73" s="221">
        <v>0</v>
      </c>
      <c r="L73" s="222">
        <f t="shared" si="11"/>
        <v>220.17797552836478</v>
      </c>
      <c r="M73" s="223"/>
      <c r="N73" s="222" t="str">
        <f>IF(ISNA(VLOOKUP($E73,'CC Yukon BA'!$A$17:$E$991,5,FALSE))=TRUE,"0",VLOOKUP($E73,'CC Yukon BA'!$A$17:$E$991,5,FALSE))</f>
        <v>0</v>
      </c>
      <c r="O73" s="222" t="str">
        <f>IF(ISNA(VLOOKUP($E73,'CC Yukon SS'!$A$17:$E$991,5,FALSE))=TRUE,"0",VLOOKUP($E73,'CC Yukon SS'!$A$17:$E$991,5,FALSE))</f>
        <v>0</v>
      </c>
      <c r="P73" s="222" t="str">
        <f>IF(ISNA(VLOOKUP($E73,'CC SunPeaks BA'!$A$17:$E$991,5,FALSE))=TRUE,"0",VLOOKUP($E73,'CC SunPeaks BA'!$A$17:$E$991,5,FALSE))</f>
        <v>0</v>
      </c>
      <c r="Q73" s="221">
        <f>IF(ISNA(VLOOKUP($E73,'TT Horseshoe1'!$A$17:$E$991,5,FALSE))=TRUE,"0",VLOOKUP($E73,'TT Horseshoe1'!$A$17:$E$991,5,FALSE))</f>
        <v>107.41935483870964</v>
      </c>
      <c r="R73" s="222" t="str">
        <f>IF(ISNA(VLOOKUP($E73,'CC SunPeaks SS'!$A$17:$E$991,5,FALSE))=TRUE,"0",VLOOKUP($E73,'CC SunPeaks SS'!$A$17:$E$991,5,FALSE))</f>
        <v>0</v>
      </c>
      <c r="S73" s="221">
        <f>IF(ISNA(VLOOKUP($E73,'TT Horseshoe2'!$A$17:$E$991,5,FALSE))=TRUE,"0",VLOOKUP($E73,'TT Horseshoe2'!$A$17:$E$991,5,FALSE))</f>
        <v>112.75862068965515</v>
      </c>
      <c r="T73" s="222" t="str">
        <f>IF(ISNA(VLOOKUP($E73,'CC Horseshoe SS'!$A$17:$E$991,5,FALSE))=TRUE,"0",VLOOKUP($E73,'CC Horseshoe SS'!$A$17:$E$991,5,FALSE))</f>
        <v>0</v>
      </c>
      <c r="U73" s="222" t="str">
        <f>IF(ISNA(VLOOKUP($E73,'CC Horseshoe BA'!$A$17:$E$991,5,FALSE))=TRUE,"0",VLOOKUP($E73,'CC Horseshoe BA'!$A$17:$E$991,5,FALSE))</f>
        <v>0</v>
      </c>
      <c r="V73" s="221" t="str">
        <f>IF(ISNA(VLOOKUP($E73,'NA Winsport SS'!$A$17:$E$991,5,FALSE))=TRUE,"0",VLOOKUP($E73,'NA Winsport SS'!$A$17:$E$991,5,FALSE))</f>
        <v>0</v>
      </c>
      <c r="W73" s="221" t="str">
        <f>IF(ISNA(VLOOKUP($E73,'NA Winsport SS'!$A$17:$E$991,5,FALSE))=TRUE,"0",VLOOKUP($E73,'NA Winsport SS'!$A$17:$E$991,5,FALSE))</f>
        <v>0</v>
      </c>
      <c r="X73" s="221" t="str">
        <f>IF(ISNA(VLOOKUP($E73,'TT BV 1'!$A$17:$E$991,5,FALSE))=TRUE,"0",VLOOKUP($E73,'TT BV 1'!$A$17:$E$991,5,FALSE))</f>
        <v>0</v>
      </c>
      <c r="Y73" s="221" t="str">
        <f>IF(ISNA(VLOOKUP($E73,'TT BV 2'!$A$17:$E$992,5,FALSE))=TRUE,"0",VLOOKUP($E73,'TT BV 2'!$A$17:$E$992,5,FALSE))</f>
        <v>0</v>
      </c>
      <c r="Z73" s="221" t="str">
        <f>IF(ISNA(VLOOKUP($E73,'NA Aspen SS'!$A$17:$E$992,5,FALSE))=TRUE,"0",VLOOKUP($E73,'NA Aspen SS'!$A$17:$E$992,5,FALSE))</f>
        <v>0</v>
      </c>
      <c r="AA73" s="221" t="str">
        <f>IF(ISNA(VLOOKUP($E73,'Step Up - Avila'!$A$17:$E$992,5,FALSE))=TRUE,"0",VLOOKUP($E73,'Step Up - Avila'!$A$17:$E$992,5,FALSE))</f>
        <v>0</v>
      </c>
      <c r="AB73" s="221" t="str">
        <f>IF(ISNA(VLOOKUP($E73,'CWG - PEI - SS'!$A$17:$E$992,5,FALSE))=TRUE,"0",VLOOKUP($E73,'CWG - PEI - SS'!$A$17:$E$992,5,FALSE))</f>
        <v>0</v>
      </c>
      <c r="AC73" s="221" t="str">
        <f>IF(ISNA(VLOOKUP($E73,'CWG - PEI - BA'!$A$17:$E$992,5,FALSE))=TRUE,"0",VLOOKUP($E73,'CWG - PEI - BA'!$A$17:$E$992,5,FALSE))</f>
        <v>0</v>
      </c>
      <c r="AD73" s="221" t="str">
        <f>IF(ISNA(VLOOKUP($E73,'Prov. Champs - CF - SS'!$A$17:$E$992,5,FALSE))=TRUE,"0",VLOOKUP($E73,'Prov. Champs - CF - SS'!$A$17:$E$992,5,FALSE))</f>
        <v>0</v>
      </c>
      <c r="AE73" s="221" t="str">
        <f>IF(ISNA(VLOOKUP($E73,'Prov. Champs - CF - BA'!$A$17:$E$992,5,FALSE))=TRUE,"0",VLOOKUP($E73,'Prov. Champs - CF - BA'!$A$17:$E$992,5,FALSE))</f>
        <v>0</v>
      </c>
      <c r="AF73" s="221" t="str">
        <f>IF(ISNA(VLOOKUP($E73,'NA Stoneham SS'!$A$17:$E$992,5,FALSE))=TRUE,"0",VLOOKUP($E73,'NA Stoneham SS'!$A$17:$E$992,5,FALSE))</f>
        <v>0</v>
      </c>
      <c r="AG73" s="221" t="str">
        <f>IF(ISNA(VLOOKUP($E73,'NA Stoneham BA'!$A$17:$E$992,5,FALSE))=TRUE,"0",VLOOKUP($E73,'NA Stoneham BA'!$A$17:$E$992,5,FALSE))</f>
        <v>0</v>
      </c>
      <c r="AH73" s="247" t="str">
        <f>IF(ISNA(VLOOKUP($E73,'JrNats HP'!$A$17:$E$992,5,FALSE))=TRUE,"0",VLOOKUP($E73,'JrNats HP'!$A$17:$E$992,5,FALSE))</f>
        <v>0</v>
      </c>
      <c r="AI73" s="222" t="str">
        <f>IF(ISNA(VLOOKUP($E73,'CC Winsport HP'!$A$17:$E$992,5,FALSE))=TRUE,"0",VLOOKUP($E73,'CC Winsport HP'!$A$17:$E$992,5,FALSE))</f>
        <v>0</v>
      </c>
      <c r="AJ73" s="247" t="str">
        <f>IF(ISNA(VLOOKUP($E73,'JrNats SS'!$A$17:$E$992,5,FALSE))=TRUE,"0",VLOOKUP($E73,'JrNats SS'!$A$17:$E$992,5,FALSE))</f>
        <v>0</v>
      </c>
      <c r="AK73" s="247" t="str">
        <f>IF(ISNA(VLOOKUP($E73,'JrNats BA'!$A$17:$E$992,5,FALSE))=TRUE,"0",VLOOKUP($E73,'JrNats BA'!$A$17:$E$992,5,FALSE))</f>
        <v>0</v>
      </c>
      <c r="AL73" s="341" t="str">
        <f>IF(ISNA(VLOOKUP($E73,'JrNats SS'!$A$17:$E$992,5,FALSE))=TRUE,"0",VLOOKUP($E73,'JrNats SS'!$A$17:$E$992,5,FALSE))</f>
        <v>0</v>
      </c>
      <c r="AM73" s="341" t="str">
        <f>IF(ISNA(VLOOKUP($E73,'JrNats BA'!$A$17:$E$992,5,FALSE))=TRUE,"0",VLOOKUP($E73,'JrNats BA'!$A$17:$E$992,5,FALSE))</f>
        <v>0</v>
      </c>
    </row>
    <row r="74" spans="1:39" s="224" customFormat="1" ht="17" customHeight="1" x14ac:dyDescent="0.15">
      <c r="A74" s="217" t="s">
        <v>71</v>
      </c>
      <c r="B74" s="218">
        <v>2010</v>
      </c>
      <c r="C74" s="218" t="s">
        <v>274</v>
      </c>
      <c r="D74" s="218" t="s">
        <v>78</v>
      </c>
      <c r="E74" s="217" t="s">
        <v>170</v>
      </c>
      <c r="F74" s="220"/>
      <c r="G74" s="220">
        <f t="shared" si="6"/>
        <v>53</v>
      </c>
      <c r="H74" s="222">
        <f t="shared" si="7"/>
        <v>53</v>
      </c>
      <c r="I74" s="221">
        <f t="shared" si="8"/>
        <v>85.714285714285836</v>
      </c>
      <c r="J74" s="221">
        <f t="shared" si="9"/>
        <v>78.888888888888687</v>
      </c>
      <c r="K74" s="221">
        <f t="shared" ref="K74:K83" si="12">LARGE(($N74:$AS74),3)</f>
        <v>46.666666666666686</v>
      </c>
      <c r="L74" s="222">
        <f t="shared" si="11"/>
        <v>211.26984126984121</v>
      </c>
      <c r="M74" s="223"/>
      <c r="N74" s="222" t="str">
        <f>IF(ISNA(VLOOKUP($E74,'CC Yukon BA'!$A$17:$E$991,5,FALSE))=TRUE,"0",VLOOKUP($E74,'CC Yukon BA'!$A$17:$E$991,5,FALSE))</f>
        <v>0</v>
      </c>
      <c r="O74" s="222" t="str">
        <f>IF(ISNA(VLOOKUP($E74,'CC Yukon SS'!$A$17:$E$991,5,FALSE))=TRUE,"0",VLOOKUP($E74,'CC Yukon SS'!$A$17:$E$991,5,FALSE))</f>
        <v>0</v>
      </c>
      <c r="P74" s="222" t="str">
        <f>IF(ISNA(VLOOKUP($E74,'CC SunPeaks BA'!$A$17:$E$991,5,FALSE))=TRUE,"0",VLOOKUP($E74,'CC SunPeaks BA'!$A$17:$E$991,5,FALSE))</f>
        <v>0</v>
      </c>
      <c r="Q74" s="221" t="str">
        <f>IF(ISNA(VLOOKUP($E74,'TT Horseshoe1'!$A$17:$E$991,5,FALSE))=TRUE,"0",VLOOKUP($E74,'TT Horseshoe1'!$A$17:$E$991,5,FALSE))</f>
        <v>0</v>
      </c>
      <c r="R74" s="222" t="str">
        <f>IF(ISNA(VLOOKUP($E74,'CC SunPeaks SS'!$A$17:$E$991,5,FALSE))=TRUE,"0",VLOOKUP($E74,'CC SunPeaks SS'!$A$17:$E$991,5,FALSE))</f>
        <v>0</v>
      </c>
      <c r="S74" s="221" t="str">
        <f>IF(ISNA(VLOOKUP($E74,'TT Horseshoe2'!$A$17:$E$991,5,FALSE))=TRUE,"0",VLOOKUP($E74,'TT Horseshoe2'!$A$17:$E$991,5,FALSE))</f>
        <v>0</v>
      </c>
      <c r="T74" s="222" t="str">
        <f>IF(ISNA(VLOOKUP($E74,'CC Horseshoe SS'!$A$17:$E$991,5,FALSE))=TRUE,"0",VLOOKUP($E74,'CC Horseshoe SS'!$A$17:$E$991,5,FALSE))</f>
        <v>0</v>
      </c>
      <c r="U74" s="222" t="str">
        <f>IF(ISNA(VLOOKUP($E74,'CC Horseshoe BA'!$A$17:$E$991,5,FALSE))=TRUE,"0",VLOOKUP($E74,'CC Horseshoe BA'!$A$17:$E$991,5,FALSE))</f>
        <v>0</v>
      </c>
      <c r="V74" s="221" t="str">
        <f>IF(ISNA(VLOOKUP($E74,'NA Winsport SS'!$A$17:$E$991,5,FALSE))=TRUE,"0",VLOOKUP($E74,'NA Winsport SS'!$A$17:$E$991,5,FALSE))</f>
        <v>0</v>
      </c>
      <c r="W74" s="221" t="str">
        <f>IF(ISNA(VLOOKUP($E74,'NA Winsport SS'!$A$17:$E$991,5,FALSE))=TRUE,"0",VLOOKUP($E74,'NA Winsport SS'!$A$17:$E$991,5,FALSE))</f>
        <v>0</v>
      </c>
      <c r="X74" s="221">
        <f>IF(ISNA(VLOOKUP($E74,'TT BV 1'!$A$17:$E$991,5,FALSE))=TRUE,"0",VLOOKUP($E74,'TT BV 1'!$A$17:$E$991,5,FALSE))</f>
        <v>85.714285714285836</v>
      </c>
      <c r="Y74" s="221">
        <f>IF(ISNA(VLOOKUP($E74,'TT BV 2'!$A$17:$E$992,5,FALSE))=TRUE,"0",VLOOKUP($E74,'TT BV 2'!$A$17:$E$992,5,FALSE))</f>
        <v>78.888888888888687</v>
      </c>
      <c r="Z74" s="221" t="str">
        <f>IF(ISNA(VLOOKUP($E74,'NA Aspen SS'!$A$17:$E$992,5,FALSE))=TRUE,"0",VLOOKUP($E74,'NA Aspen SS'!$A$17:$E$992,5,FALSE))</f>
        <v>0</v>
      </c>
      <c r="AA74" s="221" t="str">
        <f>IF(ISNA(VLOOKUP($E74,'Step Up - Avila'!$A$17:$E$992,5,FALSE))=TRUE,"0",VLOOKUP($E74,'Step Up - Avila'!$A$17:$E$992,5,FALSE))</f>
        <v>0</v>
      </c>
      <c r="AB74" s="221" t="str">
        <f>IF(ISNA(VLOOKUP($E74,'CWG - PEI - SS'!$A$17:$E$992,5,FALSE))=TRUE,"0",VLOOKUP($E74,'CWG - PEI - SS'!$A$17:$E$992,5,FALSE))</f>
        <v>0</v>
      </c>
      <c r="AC74" s="221" t="str">
        <f>IF(ISNA(VLOOKUP($E74,'CWG - PEI - BA'!$A$17:$E$992,5,FALSE))=TRUE,"0",VLOOKUP($E74,'CWG - PEI - BA'!$A$17:$E$992,5,FALSE))</f>
        <v>0</v>
      </c>
      <c r="AD74" s="221">
        <f>IF(ISNA(VLOOKUP($E74,'Prov. Champs - CF - SS'!$A$17:$E$992,5,FALSE))=TRUE,"0",VLOOKUP($E74,'Prov. Champs - CF - SS'!$A$17:$E$992,5,FALSE))</f>
        <v>39</v>
      </c>
      <c r="AE74" s="221">
        <f>IF(ISNA(VLOOKUP($E74,'Prov. Champs - CF - BA'!$A$17:$E$992,5,FALSE))=TRUE,"0",VLOOKUP($E74,'Prov. Champs - CF - BA'!$A$17:$E$992,5,FALSE))</f>
        <v>46.666666666666686</v>
      </c>
      <c r="AF74" s="221" t="str">
        <f>IF(ISNA(VLOOKUP($E74,'NA Stoneham SS'!$A$17:$E$992,5,FALSE))=TRUE,"0",VLOOKUP($E74,'NA Stoneham SS'!$A$17:$E$992,5,FALSE))</f>
        <v>0</v>
      </c>
      <c r="AG74" s="221" t="str">
        <f>IF(ISNA(VLOOKUP($E74,'NA Stoneham BA'!$A$17:$E$992,5,FALSE))=TRUE,"0",VLOOKUP($E74,'NA Stoneham BA'!$A$17:$E$992,5,FALSE))</f>
        <v>0</v>
      </c>
      <c r="AH74" s="247" t="str">
        <f>IF(ISNA(VLOOKUP($E74,'JrNats HP'!$A$17:$E$992,5,FALSE))=TRUE,"0",VLOOKUP($E74,'JrNats HP'!$A$17:$E$992,5,FALSE))</f>
        <v>0</v>
      </c>
      <c r="AI74" s="222" t="str">
        <f>IF(ISNA(VLOOKUP($E74,'CC Winsport HP'!$A$17:$E$992,5,FALSE))=TRUE,"0",VLOOKUP($E74,'CC Winsport HP'!$A$17:$E$992,5,FALSE))</f>
        <v>0</v>
      </c>
      <c r="AJ74" s="247" t="str">
        <f>IF(ISNA(VLOOKUP($E74,'JrNats SS'!$A$17:$E$992,5,FALSE))=TRUE,"0",VLOOKUP($E74,'JrNats SS'!$A$17:$E$992,5,FALSE))</f>
        <v>0</v>
      </c>
      <c r="AK74" s="247" t="str">
        <f>IF(ISNA(VLOOKUP($E74,'JrNats BA'!$A$17:$E$992,5,FALSE))=TRUE,"0",VLOOKUP($E74,'JrNats BA'!$A$17:$E$992,5,FALSE))</f>
        <v>0</v>
      </c>
      <c r="AL74" s="341" t="str">
        <f>IF(ISNA(VLOOKUP($E74,'JrNats SS'!$A$17:$E$992,5,FALSE))=TRUE,"0",VLOOKUP($E74,'JrNats SS'!$A$17:$E$992,5,FALSE))</f>
        <v>0</v>
      </c>
      <c r="AM74" s="341" t="str">
        <f>IF(ISNA(VLOOKUP($E74,'JrNats BA'!$A$17:$E$992,5,FALSE))=TRUE,"0",VLOOKUP($E74,'JrNats BA'!$A$17:$E$992,5,FALSE))</f>
        <v>0</v>
      </c>
    </row>
    <row r="75" spans="1:39" s="224" customFormat="1" ht="17" customHeight="1" x14ac:dyDescent="0.15">
      <c r="A75" s="217" t="s">
        <v>71</v>
      </c>
      <c r="B75" s="218">
        <v>2010</v>
      </c>
      <c r="C75" s="218" t="s">
        <v>274</v>
      </c>
      <c r="D75" s="218" t="s">
        <v>78</v>
      </c>
      <c r="E75" s="217" t="s">
        <v>168</v>
      </c>
      <c r="F75" s="220"/>
      <c r="G75" s="220">
        <f t="shared" si="6"/>
        <v>56</v>
      </c>
      <c r="H75" s="222">
        <f t="shared" si="7"/>
        <v>56</v>
      </c>
      <c r="I75" s="221">
        <f t="shared" si="8"/>
        <v>92.142857142857252</v>
      </c>
      <c r="J75" s="221">
        <f t="shared" si="9"/>
        <v>83.333333333333144</v>
      </c>
      <c r="K75" s="221">
        <f t="shared" si="12"/>
        <v>0</v>
      </c>
      <c r="L75" s="222">
        <f t="shared" si="11"/>
        <v>175.4761904761904</v>
      </c>
      <c r="M75" s="223"/>
      <c r="N75" s="222">
        <v>0</v>
      </c>
      <c r="O75" s="222" t="str">
        <f>IF(ISNA(VLOOKUP($E75,'CC Yukon SS'!$A$17:$E$991,5,FALSE))=TRUE,"0",VLOOKUP($E75,'CC Yukon SS'!$A$17:$E$991,5,FALSE))</f>
        <v>0</v>
      </c>
      <c r="P75" s="222" t="str">
        <f>IF(ISNA(VLOOKUP($E75,'CC SunPeaks BA'!$A$17:$E$991,5,FALSE))=TRUE,"0",VLOOKUP($E75,'CC SunPeaks BA'!$A$17:$E$991,5,FALSE))</f>
        <v>0</v>
      </c>
      <c r="Q75" s="221" t="str">
        <f>IF(ISNA(VLOOKUP($E75,'TT Horseshoe1'!$A$17:$E$991,5,FALSE))=TRUE,"0",VLOOKUP($E75,'TT Horseshoe1'!$A$17:$E$991,5,FALSE))</f>
        <v>0</v>
      </c>
      <c r="R75" s="222" t="str">
        <f>IF(ISNA(VLOOKUP($E75,'CC SunPeaks SS'!$A$17:$E$991,5,FALSE))=TRUE,"0",VLOOKUP($E75,'CC SunPeaks SS'!$A$17:$E$991,5,FALSE))</f>
        <v>0</v>
      </c>
      <c r="S75" s="221" t="str">
        <f>IF(ISNA(VLOOKUP($E75,'TT Horseshoe2'!$A$17:$E$991,5,FALSE))=TRUE,"0",VLOOKUP($E75,'TT Horseshoe2'!$A$17:$E$991,5,FALSE))</f>
        <v>0</v>
      </c>
      <c r="T75" s="222" t="str">
        <f>IF(ISNA(VLOOKUP($E75,'CC Horseshoe SS'!$A$17:$E$991,5,FALSE))=TRUE,"0",VLOOKUP($E75,'CC Horseshoe SS'!$A$17:$E$991,5,FALSE))</f>
        <v>0</v>
      </c>
      <c r="U75" s="222" t="str">
        <f>IF(ISNA(VLOOKUP($E75,'CC Horseshoe BA'!$A$17:$E$991,5,FALSE))=TRUE,"0",VLOOKUP($E75,'CC Horseshoe BA'!$A$17:$E$991,5,FALSE))</f>
        <v>0</v>
      </c>
      <c r="V75" s="221" t="str">
        <f>IF(ISNA(VLOOKUP($E75,'NA Winsport SS'!$A$17:$E$991,5,FALSE))=TRUE,"0",VLOOKUP($E75,'NA Winsport SS'!$A$17:$E$991,5,FALSE))</f>
        <v>0</v>
      </c>
      <c r="W75" s="221" t="str">
        <f>IF(ISNA(VLOOKUP($E75,'NA Winsport SS'!$A$17:$E$991,5,FALSE))=TRUE,"0",VLOOKUP($E75,'NA Winsport SS'!$A$17:$E$991,5,FALSE))</f>
        <v>0</v>
      </c>
      <c r="X75" s="221">
        <f>IF(ISNA(VLOOKUP($E75,'TT BV 1'!$A$17:$E$991,5,FALSE))=TRUE,"0",VLOOKUP($E75,'TT BV 1'!$A$17:$E$991,5,FALSE))</f>
        <v>92.142857142857252</v>
      </c>
      <c r="Y75" s="221">
        <f>IF(ISNA(VLOOKUP($E75,'TT BV 2'!$A$17:$E$992,5,FALSE))=TRUE,"0",VLOOKUP($E75,'TT BV 2'!$A$17:$E$992,5,FALSE))</f>
        <v>83.333333333333144</v>
      </c>
      <c r="Z75" s="221" t="str">
        <f>IF(ISNA(VLOOKUP($E75,'NA Aspen SS'!$A$17:$E$992,5,FALSE))=TRUE,"0",VLOOKUP($E75,'NA Aspen SS'!$A$17:$E$992,5,FALSE))</f>
        <v>0</v>
      </c>
      <c r="AA75" s="221" t="str">
        <f>IF(ISNA(VLOOKUP($E75,'Step Up - Avila'!$A$17:$E$992,5,FALSE))=TRUE,"0",VLOOKUP($E75,'Step Up - Avila'!$A$17:$E$992,5,FALSE))</f>
        <v>0</v>
      </c>
      <c r="AB75" s="221" t="str">
        <f>IF(ISNA(VLOOKUP($E75,'CWG - PEI - SS'!$A$17:$E$992,5,FALSE))=TRUE,"0",VLOOKUP($E75,'CWG - PEI - SS'!$A$17:$E$992,5,FALSE))</f>
        <v>0</v>
      </c>
      <c r="AC75" s="221" t="str">
        <f>IF(ISNA(VLOOKUP($E75,'CWG - PEI - BA'!$A$17:$E$992,5,FALSE))=TRUE,"0",VLOOKUP($E75,'CWG - PEI - BA'!$A$17:$E$992,5,FALSE))</f>
        <v>0</v>
      </c>
      <c r="AD75" s="221" t="str">
        <f>IF(ISNA(VLOOKUP($E75,'Prov. Champs - CF - SS'!$A$17:$E$992,5,FALSE))=TRUE,"0",VLOOKUP($E75,'Prov. Champs - CF - SS'!$A$17:$E$992,5,FALSE))</f>
        <v>0</v>
      </c>
      <c r="AE75" s="221" t="str">
        <f>IF(ISNA(VLOOKUP($E75,'Prov. Champs - CF - BA'!$A$17:$E$992,5,FALSE))=TRUE,"0",VLOOKUP($E75,'Prov. Champs - CF - BA'!$A$17:$E$992,5,FALSE))</f>
        <v>0</v>
      </c>
      <c r="AF75" s="221" t="str">
        <f>IF(ISNA(VLOOKUP($E75,'NA Stoneham SS'!$A$17:$E$992,5,FALSE))=TRUE,"0",VLOOKUP($E75,'NA Stoneham SS'!$A$17:$E$992,5,FALSE))</f>
        <v>0</v>
      </c>
      <c r="AG75" s="221" t="str">
        <f>IF(ISNA(VLOOKUP($E75,'NA Stoneham BA'!$A$17:$E$992,5,FALSE))=TRUE,"0",VLOOKUP($E75,'NA Stoneham BA'!$A$17:$E$992,5,FALSE))</f>
        <v>0</v>
      </c>
      <c r="AH75" s="247" t="str">
        <f>IF(ISNA(VLOOKUP($E75,'JrNats HP'!$A$17:$E$992,5,FALSE))=TRUE,"0",VLOOKUP($E75,'JrNats HP'!$A$17:$E$992,5,FALSE))</f>
        <v>0</v>
      </c>
      <c r="AI75" s="222" t="str">
        <f>IF(ISNA(VLOOKUP($E75,'CC Winsport HP'!$A$17:$E$992,5,FALSE))=TRUE,"0",VLOOKUP($E75,'CC Winsport HP'!$A$17:$E$992,5,FALSE))</f>
        <v>0</v>
      </c>
      <c r="AJ75" s="247" t="str">
        <f>IF(ISNA(VLOOKUP($E75,'JrNats SS'!$A$17:$E$992,5,FALSE))=TRUE,"0",VLOOKUP($E75,'JrNats SS'!$A$17:$E$992,5,FALSE))</f>
        <v>0</v>
      </c>
      <c r="AK75" s="247" t="str">
        <f>IF(ISNA(VLOOKUP($E75,'JrNats BA'!$A$17:$E$992,5,FALSE))=TRUE,"0",VLOOKUP($E75,'JrNats BA'!$A$17:$E$992,5,FALSE))</f>
        <v>0</v>
      </c>
      <c r="AL75" s="341" t="str">
        <f>IF(ISNA(VLOOKUP($E75,'JrNats SS'!$A$17:$E$992,5,FALSE))=TRUE,"0",VLOOKUP($E75,'JrNats SS'!$A$17:$E$992,5,FALSE))</f>
        <v>0</v>
      </c>
      <c r="AM75" s="341" t="str">
        <f>IF(ISNA(VLOOKUP($E75,'JrNats BA'!$A$17:$E$992,5,FALSE))=TRUE,"0",VLOOKUP($E75,'JrNats BA'!$A$17:$E$992,5,FALSE))</f>
        <v>0</v>
      </c>
    </row>
    <row r="76" spans="1:39" s="224" customFormat="1" ht="17" customHeight="1" x14ac:dyDescent="0.15">
      <c r="A76" s="217" t="s">
        <v>71</v>
      </c>
      <c r="B76" s="218">
        <v>2010</v>
      </c>
      <c r="C76" s="218" t="s">
        <v>274</v>
      </c>
      <c r="D76" s="218" t="s">
        <v>78</v>
      </c>
      <c r="E76" s="217" t="s">
        <v>169</v>
      </c>
      <c r="F76" s="220"/>
      <c r="G76" s="220">
        <f t="shared" si="6"/>
        <v>57</v>
      </c>
      <c r="H76" s="222">
        <f t="shared" si="7"/>
        <v>57</v>
      </c>
      <c r="I76" s="221">
        <f t="shared" si="8"/>
        <v>87.857142857142975</v>
      </c>
      <c r="J76" s="221">
        <f t="shared" si="9"/>
        <v>81.111111111110915</v>
      </c>
      <c r="K76" s="221">
        <f t="shared" si="12"/>
        <v>0</v>
      </c>
      <c r="L76" s="222">
        <f t="shared" si="11"/>
        <v>168.96825396825389</v>
      </c>
      <c r="M76" s="223"/>
      <c r="N76" s="222">
        <v>0</v>
      </c>
      <c r="O76" s="222" t="str">
        <f>IF(ISNA(VLOOKUP($E76,'CC Yukon SS'!$A$17:$E$991,5,FALSE))=TRUE,"0",VLOOKUP($E76,'CC Yukon SS'!$A$17:$E$991,5,FALSE))</f>
        <v>0</v>
      </c>
      <c r="P76" s="222" t="str">
        <f>IF(ISNA(VLOOKUP($E76,'CC SunPeaks BA'!$A$17:$E$991,5,FALSE))=TRUE,"0",VLOOKUP($E76,'CC SunPeaks BA'!$A$17:$E$991,5,FALSE))</f>
        <v>0</v>
      </c>
      <c r="Q76" s="221" t="str">
        <f>IF(ISNA(VLOOKUP($E76,'TT Horseshoe1'!$A$17:$E$991,5,FALSE))=TRUE,"0",VLOOKUP($E76,'TT Horseshoe1'!$A$17:$E$991,5,FALSE))</f>
        <v>0</v>
      </c>
      <c r="R76" s="222" t="str">
        <f>IF(ISNA(VLOOKUP($E76,'CC SunPeaks SS'!$A$17:$E$991,5,FALSE))=TRUE,"0",VLOOKUP($E76,'CC SunPeaks SS'!$A$17:$E$991,5,FALSE))</f>
        <v>0</v>
      </c>
      <c r="S76" s="221" t="str">
        <f>IF(ISNA(VLOOKUP($E76,'TT Horseshoe2'!$A$17:$E$991,5,FALSE))=TRUE,"0",VLOOKUP($E76,'TT Horseshoe2'!$A$17:$E$991,5,FALSE))</f>
        <v>0</v>
      </c>
      <c r="T76" s="222" t="str">
        <f>IF(ISNA(VLOOKUP($E76,'CC Horseshoe SS'!$A$17:$E$991,5,FALSE))=TRUE,"0",VLOOKUP($E76,'CC Horseshoe SS'!$A$17:$E$991,5,FALSE))</f>
        <v>0</v>
      </c>
      <c r="U76" s="222" t="str">
        <f>IF(ISNA(VLOOKUP($E76,'CC Horseshoe BA'!$A$17:$E$991,5,FALSE))=TRUE,"0",VLOOKUP($E76,'CC Horseshoe BA'!$A$17:$E$991,5,FALSE))</f>
        <v>0</v>
      </c>
      <c r="V76" s="221" t="str">
        <f>IF(ISNA(VLOOKUP($E76,'NA Winsport SS'!$A$17:$E$991,5,FALSE))=TRUE,"0",VLOOKUP($E76,'NA Winsport SS'!$A$17:$E$991,5,FALSE))</f>
        <v>0</v>
      </c>
      <c r="W76" s="221" t="str">
        <f>IF(ISNA(VLOOKUP($E76,'NA Winsport SS'!$A$17:$E$991,5,FALSE))=TRUE,"0",VLOOKUP($E76,'NA Winsport SS'!$A$17:$E$991,5,FALSE))</f>
        <v>0</v>
      </c>
      <c r="X76" s="221">
        <f>IF(ISNA(VLOOKUP($E76,'TT BV 1'!$A$17:$E$991,5,FALSE))=TRUE,"0",VLOOKUP($E76,'TT BV 1'!$A$17:$E$991,5,FALSE))</f>
        <v>87.857142857142975</v>
      </c>
      <c r="Y76" s="221">
        <f>IF(ISNA(VLOOKUP($E76,'TT BV 2'!$A$17:$E$992,5,FALSE))=TRUE,"0",VLOOKUP($E76,'TT BV 2'!$A$17:$E$992,5,FALSE))</f>
        <v>81.111111111110915</v>
      </c>
      <c r="Z76" s="221" t="str">
        <f>IF(ISNA(VLOOKUP($E76,'NA Aspen SS'!$A$17:$E$992,5,FALSE))=TRUE,"0",VLOOKUP($E76,'NA Aspen SS'!$A$17:$E$992,5,FALSE))</f>
        <v>0</v>
      </c>
      <c r="AA76" s="221" t="str">
        <f>IF(ISNA(VLOOKUP($E76,'Step Up - Avila'!$A$17:$E$992,5,FALSE))=TRUE,"0",VLOOKUP($E76,'Step Up - Avila'!$A$17:$E$992,5,FALSE))</f>
        <v>0</v>
      </c>
      <c r="AB76" s="221" t="str">
        <f>IF(ISNA(VLOOKUP($E76,'CWG - PEI - SS'!$A$17:$E$992,5,FALSE))=TRUE,"0",VLOOKUP($E76,'CWG - PEI - SS'!$A$17:$E$992,5,FALSE))</f>
        <v>0</v>
      </c>
      <c r="AC76" s="221" t="str">
        <f>IF(ISNA(VLOOKUP($E76,'CWG - PEI - BA'!$A$17:$E$992,5,FALSE))=TRUE,"0",VLOOKUP($E76,'CWG - PEI - BA'!$A$17:$E$992,5,FALSE))</f>
        <v>0</v>
      </c>
      <c r="AD76" s="221" t="str">
        <f>IF(ISNA(VLOOKUP($E76,'Prov. Champs - CF - SS'!$A$17:$E$992,5,FALSE))=TRUE,"0",VLOOKUP($E76,'Prov. Champs - CF - SS'!$A$17:$E$992,5,FALSE))</f>
        <v>0</v>
      </c>
      <c r="AE76" s="221" t="str">
        <f>IF(ISNA(VLOOKUP($E76,'Prov. Champs - CF - BA'!$A$17:$E$992,5,FALSE))=TRUE,"0",VLOOKUP($E76,'Prov. Champs - CF - BA'!$A$17:$E$992,5,FALSE))</f>
        <v>0</v>
      </c>
      <c r="AF76" s="221" t="str">
        <f>IF(ISNA(VLOOKUP($E76,'NA Stoneham SS'!$A$17:$E$992,5,FALSE))=TRUE,"0",VLOOKUP($E76,'NA Stoneham SS'!$A$17:$E$992,5,FALSE))</f>
        <v>0</v>
      </c>
      <c r="AG76" s="221" t="str">
        <f>IF(ISNA(VLOOKUP($E76,'NA Stoneham BA'!$A$17:$E$992,5,FALSE))=TRUE,"0",VLOOKUP($E76,'NA Stoneham BA'!$A$17:$E$992,5,FALSE))</f>
        <v>0</v>
      </c>
      <c r="AH76" s="247" t="str">
        <f>IF(ISNA(VLOOKUP($E76,'JrNats HP'!$A$17:$E$992,5,FALSE))=TRUE,"0",VLOOKUP($E76,'JrNats HP'!$A$17:$E$992,5,FALSE))</f>
        <v>0</v>
      </c>
      <c r="AI76" s="222" t="str">
        <f>IF(ISNA(VLOOKUP($E76,'CC Winsport HP'!$A$17:$E$992,5,FALSE))=TRUE,"0",VLOOKUP($E76,'CC Winsport HP'!$A$17:$E$992,5,FALSE))</f>
        <v>0</v>
      </c>
      <c r="AJ76" s="247" t="str">
        <f>IF(ISNA(VLOOKUP($E76,'JrNats SS'!$A$17:$E$992,5,FALSE))=TRUE,"0",VLOOKUP($E76,'JrNats SS'!$A$17:$E$992,5,FALSE))</f>
        <v>0</v>
      </c>
      <c r="AK76" s="247" t="str">
        <f>IF(ISNA(VLOOKUP($E76,'JrNats BA'!$A$17:$E$992,5,FALSE))=TRUE,"0",VLOOKUP($E76,'JrNats BA'!$A$17:$E$992,5,FALSE))</f>
        <v>0</v>
      </c>
      <c r="AL76" s="341" t="str">
        <f>IF(ISNA(VLOOKUP($E76,'JrNats SS'!$A$17:$E$992,5,FALSE))=TRUE,"0",VLOOKUP($E76,'JrNats SS'!$A$17:$E$992,5,FALSE))</f>
        <v>0</v>
      </c>
      <c r="AM76" s="341" t="str">
        <f>IF(ISNA(VLOOKUP($E76,'JrNats BA'!$A$17:$E$992,5,FALSE))=TRUE,"0",VLOOKUP($E76,'JrNats BA'!$A$17:$E$992,5,FALSE))</f>
        <v>0</v>
      </c>
    </row>
    <row r="77" spans="1:39" s="224" customFormat="1" ht="17" customHeight="1" x14ac:dyDescent="0.15">
      <c r="A77" s="217" t="s">
        <v>71</v>
      </c>
      <c r="B77" s="218">
        <v>2008</v>
      </c>
      <c r="C77" s="218" t="s">
        <v>274</v>
      </c>
      <c r="D77" s="218" t="s">
        <v>77</v>
      </c>
      <c r="E77" s="219" t="s">
        <v>121</v>
      </c>
      <c r="F77" s="220"/>
      <c r="G77" s="220">
        <f t="shared" si="6"/>
        <v>55</v>
      </c>
      <c r="H77" s="222">
        <f t="shared" si="7"/>
        <v>55</v>
      </c>
      <c r="I77" s="221">
        <f t="shared" si="8"/>
        <v>60.000000000000156</v>
      </c>
      <c r="J77" s="221">
        <f t="shared" si="9"/>
        <v>58.965517241379246</v>
      </c>
      <c r="K77" s="221">
        <f t="shared" si="12"/>
        <v>56.66666666666643</v>
      </c>
      <c r="L77" s="222">
        <f t="shared" si="11"/>
        <v>175.63218390804582</v>
      </c>
      <c r="M77" s="223"/>
      <c r="N77" s="222">
        <v>0</v>
      </c>
      <c r="O77" s="222" t="str">
        <f>IF(ISNA(VLOOKUP($E77,'CC Yukon SS'!$A$17:$E$991,5,FALSE))=TRUE,"0",VLOOKUP($E77,'CC Yukon SS'!$A$17:$E$991,5,FALSE))</f>
        <v>0</v>
      </c>
      <c r="P77" s="222" t="str">
        <f>IF(ISNA(VLOOKUP($E77,'CC SunPeaks BA'!$A$17:$E$991,5,FALSE))=TRUE,"0",VLOOKUP($E77,'CC SunPeaks BA'!$A$17:$E$991,5,FALSE))</f>
        <v>0</v>
      </c>
      <c r="Q77" s="221">
        <f>IF(ISNA(VLOOKUP($E77,'TT Horseshoe1'!$A$17:$E$991,5,FALSE))=TRUE,"0",VLOOKUP($E77,'TT Horseshoe1'!$A$17:$E$991,5,FALSE))</f>
        <v>53.225806451612812</v>
      </c>
      <c r="R77" s="222" t="str">
        <f>IF(ISNA(VLOOKUP($E77,'CC SunPeaks SS'!$A$17:$E$991,5,FALSE))=TRUE,"0",VLOOKUP($E77,'CC SunPeaks SS'!$A$17:$E$991,5,FALSE))</f>
        <v>0</v>
      </c>
      <c r="S77" s="221">
        <f>IF(ISNA(VLOOKUP($E77,'TT Horseshoe2'!$A$17:$E$991,5,FALSE))=TRUE,"0",VLOOKUP($E77,'TT Horseshoe2'!$A$17:$E$991,5,FALSE))</f>
        <v>58.965517241379246</v>
      </c>
      <c r="T77" s="222" t="str">
        <f>IF(ISNA(VLOOKUP($E77,'CC Horseshoe SS'!$A$17:$E$991,5,FALSE))=TRUE,"0",VLOOKUP($E77,'CC Horseshoe SS'!$A$17:$E$991,5,FALSE))</f>
        <v>0</v>
      </c>
      <c r="U77" s="222" t="str">
        <f>IF(ISNA(VLOOKUP($E77,'CC Horseshoe BA'!$A$17:$E$991,5,FALSE))=TRUE,"0",VLOOKUP($E77,'CC Horseshoe BA'!$A$17:$E$991,5,FALSE))</f>
        <v>0</v>
      </c>
      <c r="V77" s="221" t="str">
        <f>IF(ISNA(VLOOKUP($E77,'NA Winsport SS'!$A$17:$E$991,5,FALSE))=TRUE,"0",VLOOKUP($E77,'NA Winsport SS'!$A$17:$E$991,5,FALSE))</f>
        <v>0</v>
      </c>
      <c r="W77" s="221" t="str">
        <f>IF(ISNA(VLOOKUP($E77,'NA Winsport SS'!$A$17:$E$991,5,FALSE))=TRUE,"0",VLOOKUP($E77,'NA Winsport SS'!$A$17:$E$991,5,FALSE))</f>
        <v>0</v>
      </c>
      <c r="X77" s="221">
        <f>IF(ISNA(VLOOKUP($E77,'TT BV 1'!$A$17:$E$991,5,FALSE))=TRUE,"0",VLOOKUP($E77,'TT BV 1'!$A$17:$E$991,5,FALSE))</f>
        <v>60.000000000000156</v>
      </c>
      <c r="Y77" s="221">
        <f>IF(ISNA(VLOOKUP($E77,'TT BV 2'!$A$17:$E$992,5,FALSE))=TRUE,"0",VLOOKUP($E77,'TT BV 2'!$A$17:$E$992,5,FALSE))</f>
        <v>56.66666666666643</v>
      </c>
      <c r="Z77" s="221" t="str">
        <f>IF(ISNA(VLOOKUP($E77,'NA Aspen SS'!$A$17:$E$992,5,FALSE))=TRUE,"0",VLOOKUP($E77,'NA Aspen SS'!$A$17:$E$992,5,FALSE))</f>
        <v>0</v>
      </c>
      <c r="AA77" s="221" t="str">
        <f>IF(ISNA(VLOOKUP($E77,'Step Up - Avila'!$A$17:$E$992,5,FALSE))=TRUE,"0",VLOOKUP($E77,'Step Up - Avila'!$A$17:$E$992,5,FALSE))</f>
        <v>0</v>
      </c>
      <c r="AB77" s="221" t="str">
        <f>IF(ISNA(VLOOKUP($E77,'CWG - PEI - SS'!$A$17:$E$992,5,FALSE))=TRUE,"0",VLOOKUP($E77,'CWG - PEI - SS'!$A$17:$E$992,5,FALSE))</f>
        <v>0</v>
      </c>
      <c r="AC77" s="221" t="str">
        <f>IF(ISNA(VLOOKUP($E77,'CWG - PEI - BA'!$A$17:$E$992,5,FALSE))=TRUE,"0",VLOOKUP($E77,'CWG - PEI - BA'!$A$17:$E$992,5,FALSE))</f>
        <v>0</v>
      </c>
      <c r="AD77" s="221" t="str">
        <f>IF(ISNA(VLOOKUP($E77,'Prov. Champs - CF - SS'!$A$17:$E$992,5,FALSE))=TRUE,"0",VLOOKUP($E77,'Prov. Champs - CF - SS'!$A$17:$E$992,5,FALSE))</f>
        <v>0</v>
      </c>
      <c r="AE77" s="221" t="str">
        <f>IF(ISNA(VLOOKUP($E77,'Prov. Champs - CF - BA'!$A$17:$E$992,5,FALSE))=TRUE,"0",VLOOKUP($E77,'Prov. Champs - CF - BA'!$A$17:$E$992,5,FALSE))</f>
        <v>0</v>
      </c>
      <c r="AF77" s="221" t="str">
        <f>IF(ISNA(VLOOKUP($E77,'NA Stoneham SS'!$A$17:$E$992,5,FALSE))=TRUE,"0",VLOOKUP($E77,'NA Stoneham SS'!$A$17:$E$992,5,FALSE))</f>
        <v>0</v>
      </c>
      <c r="AG77" s="221" t="str">
        <f>IF(ISNA(VLOOKUP($E77,'NA Stoneham BA'!$A$17:$E$992,5,FALSE))=TRUE,"0",VLOOKUP($E77,'NA Stoneham BA'!$A$17:$E$992,5,FALSE))</f>
        <v>0</v>
      </c>
      <c r="AH77" s="247" t="str">
        <f>IF(ISNA(VLOOKUP($E77,'JrNats HP'!$A$17:$E$992,5,FALSE))=TRUE,"0",VLOOKUP($E77,'JrNats HP'!$A$17:$E$992,5,FALSE))</f>
        <v>0</v>
      </c>
      <c r="AI77" s="222" t="str">
        <f>IF(ISNA(VLOOKUP($E77,'CC Winsport HP'!$A$17:$E$992,5,FALSE))=TRUE,"0",VLOOKUP($E77,'CC Winsport HP'!$A$17:$E$992,5,FALSE))</f>
        <v>0</v>
      </c>
      <c r="AJ77" s="247" t="str">
        <f>IF(ISNA(VLOOKUP($E77,'JrNats SS'!$A$17:$E$992,5,FALSE))=TRUE,"0",VLOOKUP($E77,'JrNats SS'!$A$17:$E$992,5,FALSE))</f>
        <v>0</v>
      </c>
      <c r="AK77" s="247" t="str">
        <f>IF(ISNA(VLOOKUP($E77,'JrNats BA'!$A$17:$E$992,5,FALSE))=TRUE,"0",VLOOKUP($E77,'JrNats BA'!$A$17:$E$992,5,FALSE))</f>
        <v>0</v>
      </c>
      <c r="AL77" s="341" t="str">
        <f>IF(ISNA(VLOOKUP($E77,'JrNats SS'!$A$17:$E$992,5,FALSE))=TRUE,"0",VLOOKUP($E77,'JrNats SS'!$A$17:$E$992,5,FALSE))</f>
        <v>0</v>
      </c>
      <c r="AM77" s="341" t="str">
        <f>IF(ISNA(VLOOKUP($E77,'JrNats BA'!$A$17:$E$992,5,FALSE))=TRUE,"0",VLOOKUP($E77,'JrNats BA'!$A$17:$E$992,5,FALSE))</f>
        <v>0</v>
      </c>
    </row>
    <row r="78" spans="1:39" s="224" customFormat="1" ht="17" customHeight="1" x14ac:dyDescent="0.15">
      <c r="A78" s="217" t="s">
        <v>71</v>
      </c>
      <c r="B78" s="218">
        <v>2008</v>
      </c>
      <c r="C78" s="218" t="s">
        <v>274</v>
      </c>
      <c r="D78" s="218" t="s">
        <v>77</v>
      </c>
      <c r="E78" s="219" t="s">
        <v>164</v>
      </c>
      <c r="F78" s="220"/>
      <c r="G78" s="220">
        <f t="shared" si="6"/>
        <v>62</v>
      </c>
      <c r="H78" s="222">
        <f t="shared" si="7"/>
        <v>62</v>
      </c>
      <c r="I78" s="221">
        <f t="shared" si="8"/>
        <v>72.857142857143003</v>
      </c>
      <c r="J78" s="221">
        <f t="shared" si="9"/>
        <v>69.999999999999773</v>
      </c>
      <c r="K78" s="221">
        <f t="shared" si="12"/>
        <v>0</v>
      </c>
      <c r="L78" s="222">
        <f t="shared" si="11"/>
        <v>142.85714285714278</v>
      </c>
      <c r="M78" s="223"/>
      <c r="N78" s="222">
        <v>0</v>
      </c>
      <c r="O78" s="222" t="str">
        <f>IF(ISNA(VLOOKUP($E78,'CC Yukon SS'!$A$17:$E$991,5,FALSE))=TRUE,"0",VLOOKUP($E78,'CC Yukon SS'!$A$17:$E$991,5,FALSE))</f>
        <v>0</v>
      </c>
      <c r="P78" s="222" t="str">
        <f>IF(ISNA(VLOOKUP($E78,'CC SunPeaks BA'!$A$17:$E$991,5,FALSE))=TRUE,"0",VLOOKUP($E78,'CC SunPeaks BA'!$A$17:$E$991,5,FALSE))</f>
        <v>0</v>
      </c>
      <c r="Q78" s="221" t="str">
        <f>IF(ISNA(VLOOKUP($E78,'TT Horseshoe1'!$A$17:$E$991,5,FALSE))=TRUE,"0",VLOOKUP($E78,'TT Horseshoe1'!$A$17:$E$991,5,FALSE))</f>
        <v>0</v>
      </c>
      <c r="R78" s="222" t="str">
        <f>IF(ISNA(VLOOKUP($E78,'CC SunPeaks SS'!$A$17:$E$991,5,FALSE))=TRUE,"0",VLOOKUP($E78,'CC SunPeaks SS'!$A$17:$E$991,5,FALSE))</f>
        <v>0</v>
      </c>
      <c r="S78" s="221" t="str">
        <f>IF(ISNA(VLOOKUP($E78,'TT Horseshoe2'!$A$17:$E$991,5,FALSE))=TRUE,"0",VLOOKUP($E78,'TT Horseshoe2'!$A$17:$E$991,5,FALSE))</f>
        <v>0</v>
      </c>
      <c r="T78" s="222" t="str">
        <f>IF(ISNA(VLOOKUP($E78,'CC Horseshoe SS'!$A$17:$E$991,5,FALSE))=TRUE,"0",VLOOKUP($E78,'CC Horseshoe SS'!$A$17:$E$991,5,FALSE))</f>
        <v>0</v>
      </c>
      <c r="U78" s="222" t="str">
        <f>IF(ISNA(VLOOKUP($E78,'CC Horseshoe BA'!$A$17:$E$991,5,FALSE))=TRUE,"0",VLOOKUP($E78,'CC Horseshoe BA'!$A$17:$E$991,5,FALSE))</f>
        <v>0</v>
      </c>
      <c r="V78" s="221" t="str">
        <f>IF(ISNA(VLOOKUP($E78,'NA Winsport SS'!$A$17:$E$991,5,FALSE))=TRUE,"0",VLOOKUP($E78,'NA Winsport SS'!$A$17:$E$991,5,FALSE))</f>
        <v>0</v>
      </c>
      <c r="W78" s="221" t="str">
        <f>IF(ISNA(VLOOKUP($E78,'NA Winsport SS'!$A$17:$E$991,5,FALSE))=TRUE,"0",VLOOKUP($E78,'NA Winsport SS'!$A$17:$E$991,5,FALSE))</f>
        <v>0</v>
      </c>
      <c r="X78" s="221">
        <f>IF(ISNA(VLOOKUP($E78,'TT BV 1'!$A$17:$E$991,5,FALSE))=TRUE,"0",VLOOKUP($E78,'TT BV 1'!$A$17:$E$991,5,FALSE))</f>
        <v>72.857142857143003</v>
      </c>
      <c r="Y78" s="221">
        <f>IF(ISNA(VLOOKUP($E78,'TT BV 2'!$A$17:$E$992,5,FALSE))=TRUE,"0",VLOOKUP($E78,'TT BV 2'!$A$17:$E$992,5,FALSE))</f>
        <v>69.999999999999773</v>
      </c>
      <c r="Z78" s="221" t="str">
        <f>IF(ISNA(VLOOKUP($E78,'NA Aspen SS'!$A$17:$E$992,5,FALSE))=TRUE,"0",VLOOKUP($E78,'NA Aspen SS'!$A$17:$E$992,5,FALSE))</f>
        <v>0</v>
      </c>
      <c r="AA78" s="221" t="str">
        <f>IF(ISNA(VLOOKUP($E78,'Step Up - Avila'!$A$17:$E$992,5,FALSE))=TRUE,"0",VLOOKUP($E78,'Step Up - Avila'!$A$17:$E$992,5,FALSE))</f>
        <v>0</v>
      </c>
      <c r="AB78" s="221" t="str">
        <f>IF(ISNA(VLOOKUP($E78,'CWG - PEI - SS'!$A$17:$E$992,5,FALSE))=TRUE,"0",VLOOKUP($E78,'CWG - PEI - SS'!$A$17:$E$992,5,FALSE))</f>
        <v>0</v>
      </c>
      <c r="AC78" s="221" t="str">
        <f>IF(ISNA(VLOOKUP($E78,'CWG - PEI - BA'!$A$17:$E$992,5,FALSE))=TRUE,"0",VLOOKUP($E78,'CWG - PEI - BA'!$A$17:$E$992,5,FALSE))</f>
        <v>0</v>
      </c>
      <c r="AD78" s="221" t="str">
        <f>IF(ISNA(VLOOKUP($E78,'Prov. Champs - CF - SS'!$A$17:$E$992,5,FALSE))=TRUE,"0",VLOOKUP($E78,'Prov. Champs - CF - SS'!$A$17:$E$992,5,FALSE))</f>
        <v>0</v>
      </c>
      <c r="AE78" s="221" t="str">
        <f>IF(ISNA(VLOOKUP($E78,'Prov. Champs - CF - BA'!$A$17:$E$992,5,FALSE))=TRUE,"0",VLOOKUP($E78,'Prov. Champs - CF - BA'!$A$17:$E$992,5,FALSE))</f>
        <v>0</v>
      </c>
      <c r="AF78" s="221" t="str">
        <f>IF(ISNA(VLOOKUP($E78,'NA Stoneham SS'!$A$17:$E$992,5,FALSE))=TRUE,"0",VLOOKUP($E78,'NA Stoneham SS'!$A$17:$E$992,5,FALSE))</f>
        <v>0</v>
      </c>
      <c r="AG78" s="221" t="str">
        <f>IF(ISNA(VLOOKUP($E78,'NA Stoneham BA'!$A$17:$E$992,5,FALSE))=TRUE,"0",VLOOKUP($E78,'NA Stoneham BA'!$A$17:$E$992,5,FALSE))</f>
        <v>0</v>
      </c>
      <c r="AH78" s="247" t="str">
        <f>IF(ISNA(VLOOKUP($E78,'JrNats HP'!$A$17:$E$992,5,FALSE))=TRUE,"0",VLOOKUP($E78,'JrNats HP'!$A$17:$E$992,5,FALSE))</f>
        <v>0</v>
      </c>
      <c r="AI78" s="222" t="str">
        <f>IF(ISNA(VLOOKUP($E78,'CC Winsport HP'!$A$17:$E$992,5,FALSE))=TRUE,"0",VLOOKUP($E78,'CC Winsport HP'!$A$17:$E$992,5,FALSE))</f>
        <v>0</v>
      </c>
      <c r="AJ78" s="247" t="str">
        <f>IF(ISNA(VLOOKUP($E78,'JrNats SS'!$A$17:$E$992,5,FALSE))=TRUE,"0",VLOOKUP($E78,'JrNats SS'!$A$17:$E$992,5,FALSE))</f>
        <v>0</v>
      </c>
      <c r="AK78" s="247" t="str">
        <f>IF(ISNA(VLOOKUP($E78,'JrNats BA'!$A$17:$E$992,5,FALSE))=TRUE,"0",VLOOKUP($E78,'JrNats BA'!$A$17:$E$992,5,FALSE))</f>
        <v>0</v>
      </c>
      <c r="AL78" s="341" t="str">
        <f>IF(ISNA(VLOOKUP($E78,'JrNats SS'!$A$17:$E$992,5,FALSE))=TRUE,"0",VLOOKUP($E78,'JrNats SS'!$A$17:$E$992,5,FALSE))</f>
        <v>0</v>
      </c>
      <c r="AM78" s="341" t="str">
        <f>IF(ISNA(VLOOKUP($E78,'JrNats BA'!$A$17:$E$992,5,FALSE))=TRUE,"0",VLOOKUP($E78,'JrNats BA'!$A$17:$E$992,5,FALSE))</f>
        <v>0</v>
      </c>
    </row>
    <row r="79" spans="1:39" s="224" customFormat="1" ht="17" customHeight="1" x14ac:dyDescent="0.15">
      <c r="A79" s="217" t="s">
        <v>71</v>
      </c>
      <c r="B79" s="218">
        <v>2012</v>
      </c>
      <c r="C79" s="218" t="s">
        <v>274</v>
      </c>
      <c r="D79" s="218" t="s">
        <v>79</v>
      </c>
      <c r="E79" s="219" t="s">
        <v>178</v>
      </c>
      <c r="F79" s="220"/>
      <c r="G79" s="220">
        <f t="shared" si="6"/>
        <v>63</v>
      </c>
      <c r="H79" s="222">
        <f t="shared" si="7"/>
        <v>63</v>
      </c>
      <c r="I79" s="221">
        <f t="shared" si="8"/>
        <v>74.44444444444423</v>
      </c>
      <c r="J79" s="221">
        <f t="shared" si="9"/>
        <v>62.142857142857302</v>
      </c>
      <c r="K79" s="221">
        <f t="shared" si="12"/>
        <v>0</v>
      </c>
      <c r="L79" s="222">
        <f t="shared" si="11"/>
        <v>136.58730158730154</v>
      </c>
      <c r="M79" s="223"/>
      <c r="N79" s="222">
        <v>0</v>
      </c>
      <c r="O79" s="222" t="str">
        <f>IF(ISNA(VLOOKUP($E79,'CC Yukon SS'!$A$17:$E$991,5,FALSE))=TRUE,"0",VLOOKUP($E79,'CC Yukon SS'!$A$17:$E$991,5,FALSE))</f>
        <v>0</v>
      </c>
      <c r="P79" s="222" t="str">
        <f>IF(ISNA(VLOOKUP($E79,'CC SunPeaks BA'!$A$17:$E$991,5,FALSE))=TRUE,"0",VLOOKUP($E79,'CC SunPeaks BA'!$A$17:$E$991,5,FALSE))</f>
        <v>0</v>
      </c>
      <c r="Q79" s="221" t="str">
        <f>IF(ISNA(VLOOKUP($E79,'TT Horseshoe1'!$A$17:$E$991,5,FALSE))=TRUE,"0",VLOOKUP($E79,'TT Horseshoe1'!$A$17:$E$991,5,FALSE))</f>
        <v>0</v>
      </c>
      <c r="R79" s="222" t="str">
        <f>IF(ISNA(VLOOKUP($E79,'CC SunPeaks SS'!$A$17:$E$991,5,FALSE))=TRUE,"0",VLOOKUP($E79,'CC SunPeaks SS'!$A$17:$E$991,5,FALSE))</f>
        <v>0</v>
      </c>
      <c r="S79" s="221" t="str">
        <f>IF(ISNA(VLOOKUP($E79,'TT Horseshoe2'!$A$17:$E$991,5,FALSE))=TRUE,"0",VLOOKUP($E79,'TT Horseshoe2'!$A$17:$E$991,5,FALSE))</f>
        <v>0</v>
      </c>
      <c r="T79" s="222" t="str">
        <f>IF(ISNA(VLOOKUP($E79,'CC Horseshoe SS'!$A$17:$E$991,5,FALSE))=TRUE,"0",VLOOKUP($E79,'CC Horseshoe SS'!$A$17:$E$991,5,FALSE))</f>
        <v>0</v>
      </c>
      <c r="U79" s="222" t="str">
        <f>IF(ISNA(VLOOKUP($E79,'CC Horseshoe BA'!$A$17:$E$991,5,FALSE))=TRUE,"0",VLOOKUP($E79,'CC Horseshoe BA'!$A$17:$E$991,5,FALSE))</f>
        <v>0</v>
      </c>
      <c r="V79" s="221" t="str">
        <f>IF(ISNA(VLOOKUP($E79,'NA Winsport SS'!$A$17:$E$991,5,FALSE))=TRUE,"0",VLOOKUP($E79,'NA Winsport SS'!$A$17:$E$991,5,FALSE))</f>
        <v>0</v>
      </c>
      <c r="W79" s="221" t="str">
        <f>IF(ISNA(VLOOKUP($E79,'NA Winsport SS'!$A$17:$E$991,5,FALSE))=TRUE,"0",VLOOKUP($E79,'NA Winsport SS'!$A$17:$E$991,5,FALSE))</f>
        <v>0</v>
      </c>
      <c r="X79" s="221">
        <f>IF(ISNA(VLOOKUP($E79,'TT BV 1'!$A$17:$E$991,5,FALSE))=TRUE,"0",VLOOKUP($E79,'TT BV 1'!$A$17:$E$991,5,FALSE))</f>
        <v>62.142857142857302</v>
      </c>
      <c r="Y79" s="221">
        <f>IF(ISNA(VLOOKUP($E79,'TT BV 2'!$A$17:$E$992,5,FALSE))=TRUE,"0",VLOOKUP($E79,'TT BV 2'!$A$17:$E$992,5,FALSE))</f>
        <v>74.44444444444423</v>
      </c>
      <c r="Z79" s="221" t="str">
        <f>IF(ISNA(VLOOKUP($E79,'NA Aspen SS'!$A$17:$E$992,5,FALSE))=TRUE,"0",VLOOKUP($E79,'NA Aspen SS'!$A$17:$E$992,5,FALSE))</f>
        <v>0</v>
      </c>
      <c r="AA79" s="221" t="str">
        <f>IF(ISNA(VLOOKUP($E79,'Step Up - Avila'!$A$17:$E$992,5,FALSE))=TRUE,"0",VLOOKUP($E79,'Step Up - Avila'!$A$17:$E$992,5,FALSE))</f>
        <v>0</v>
      </c>
      <c r="AB79" s="221" t="str">
        <f>IF(ISNA(VLOOKUP($E79,'CWG - PEI - SS'!$A$17:$E$992,5,FALSE))=TRUE,"0",VLOOKUP($E79,'CWG - PEI - SS'!$A$17:$E$992,5,FALSE))</f>
        <v>0</v>
      </c>
      <c r="AC79" s="221" t="str">
        <f>IF(ISNA(VLOOKUP($E79,'CWG - PEI - BA'!$A$17:$E$992,5,FALSE))=TRUE,"0",VLOOKUP($E79,'CWG - PEI - BA'!$A$17:$E$992,5,FALSE))</f>
        <v>0</v>
      </c>
      <c r="AD79" s="221" t="str">
        <f>IF(ISNA(VLOOKUP($E79,'Prov. Champs - CF - SS'!$A$17:$E$992,5,FALSE))=TRUE,"0",VLOOKUP($E79,'Prov. Champs - CF - SS'!$A$17:$E$992,5,FALSE))</f>
        <v>0</v>
      </c>
      <c r="AE79" s="221" t="str">
        <f>IF(ISNA(VLOOKUP($E79,'Prov. Champs - CF - BA'!$A$17:$E$992,5,FALSE))=TRUE,"0",VLOOKUP($E79,'Prov. Champs - CF - BA'!$A$17:$E$992,5,FALSE))</f>
        <v>0</v>
      </c>
      <c r="AF79" s="221" t="str">
        <f>IF(ISNA(VLOOKUP($E79,'NA Stoneham SS'!$A$17:$E$992,5,FALSE))=TRUE,"0",VLOOKUP($E79,'NA Stoneham SS'!$A$17:$E$992,5,FALSE))</f>
        <v>0</v>
      </c>
      <c r="AG79" s="221" t="str">
        <f>IF(ISNA(VLOOKUP($E79,'NA Stoneham BA'!$A$17:$E$992,5,FALSE))=TRUE,"0",VLOOKUP($E79,'NA Stoneham BA'!$A$17:$E$992,5,FALSE))</f>
        <v>0</v>
      </c>
      <c r="AH79" s="247" t="str">
        <f>IF(ISNA(VLOOKUP($E79,'JrNats HP'!$A$17:$E$992,5,FALSE))=TRUE,"0",VLOOKUP($E79,'JrNats HP'!$A$17:$E$992,5,FALSE))</f>
        <v>0</v>
      </c>
      <c r="AI79" s="222" t="str">
        <f>IF(ISNA(VLOOKUP($E79,'CC Winsport HP'!$A$17:$E$992,5,FALSE))=TRUE,"0",VLOOKUP($E79,'CC Winsport HP'!$A$17:$E$992,5,FALSE))</f>
        <v>0</v>
      </c>
      <c r="AJ79" s="247" t="str">
        <f>IF(ISNA(VLOOKUP($E79,'JrNats SS'!$A$17:$E$992,5,FALSE))=TRUE,"0",VLOOKUP($E79,'JrNats SS'!$A$17:$E$992,5,FALSE))</f>
        <v>0</v>
      </c>
      <c r="AK79" s="247" t="str">
        <f>IF(ISNA(VLOOKUP($E79,'JrNats BA'!$A$17:$E$992,5,FALSE))=TRUE,"0",VLOOKUP($E79,'JrNats BA'!$A$17:$E$992,5,FALSE))</f>
        <v>0</v>
      </c>
      <c r="AL79" s="341" t="str">
        <f>IF(ISNA(VLOOKUP($E79,'JrNats SS'!$A$17:$E$992,5,FALSE))=TRUE,"0",VLOOKUP($E79,'JrNats SS'!$A$17:$E$992,5,FALSE))</f>
        <v>0</v>
      </c>
      <c r="AM79" s="341" t="str">
        <f>IF(ISNA(VLOOKUP($E79,'JrNats BA'!$A$17:$E$992,5,FALSE))=TRUE,"0",VLOOKUP($E79,'JrNats BA'!$A$17:$E$992,5,FALSE))</f>
        <v>0</v>
      </c>
    </row>
    <row r="80" spans="1:39" s="224" customFormat="1" ht="17" customHeight="1" x14ac:dyDescent="0.15">
      <c r="A80" s="217" t="s">
        <v>72</v>
      </c>
      <c r="B80" s="218">
        <v>2012</v>
      </c>
      <c r="C80" s="218" t="s">
        <v>274</v>
      </c>
      <c r="D80" s="218" t="s">
        <v>79</v>
      </c>
      <c r="E80" s="219" t="s">
        <v>133</v>
      </c>
      <c r="F80" s="220"/>
      <c r="G80" s="220">
        <f t="shared" si="6"/>
        <v>58</v>
      </c>
      <c r="H80" s="222">
        <f t="shared" si="7"/>
        <v>58</v>
      </c>
      <c r="I80" s="221">
        <f t="shared" si="8"/>
        <v>67.777777777777544</v>
      </c>
      <c r="J80" s="221">
        <f t="shared" si="9"/>
        <v>51.428571428571573</v>
      </c>
      <c r="K80" s="221">
        <f t="shared" si="12"/>
        <v>46.551724137930961</v>
      </c>
      <c r="L80" s="222">
        <f t="shared" si="11"/>
        <v>165.75807334428009</v>
      </c>
      <c r="M80" s="223"/>
      <c r="N80" s="222">
        <v>0</v>
      </c>
      <c r="O80" s="222" t="str">
        <f>IF(ISNA(VLOOKUP($E80,'CC Yukon SS'!$A$17:$E$991,5,FALSE))=TRUE,"0",VLOOKUP($E80,'CC Yukon SS'!$A$17:$E$991,5,FALSE))</f>
        <v>0</v>
      </c>
      <c r="P80" s="222" t="str">
        <f>IF(ISNA(VLOOKUP($E80,'CC SunPeaks BA'!$A$17:$E$991,5,FALSE))=TRUE,"0",VLOOKUP($E80,'CC SunPeaks BA'!$A$17:$E$991,5,FALSE))</f>
        <v>0</v>
      </c>
      <c r="Q80" s="221">
        <f>IF(ISNA(VLOOKUP($E80,'TT Horseshoe1'!$A$17:$E$991,5,FALSE))=TRUE,"0",VLOOKUP($E80,'TT Horseshoe1'!$A$17:$E$991,5,FALSE))</f>
        <v>41.612903225806349</v>
      </c>
      <c r="R80" s="222" t="str">
        <f>IF(ISNA(VLOOKUP($E80,'CC SunPeaks SS'!$A$17:$E$991,5,FALSE))=TRUE,"0",VLOOKUP($E80,'CC SunPeaks SS'!$A$17:$E$991,5,FALSE))</f>
        <v>0</v>
      </c>
      <c r="S80" s="221">
        <f>IF(ISNA(VLOOKUP($E80,'TT Horseshoe2'!$A$17:$E$991,5,FALSE))=TRUE,"0",VLOOKUP($E80,'TT Horseshoe2'!$A$17:$E$991,5,FALSE))</f>
        <v>46.551724137930961</v>
      </c>
      <c r="T80" s="222" t="str">
        <f>IF(ISNA(VLOOKUP($E80,'CC Horseshoe SS'!$A$17:$E$991,5,FALSE))=TRUE,"0",VLOOKUP($E80,'CC Horseshoe SS'!$A$17:$E$991,5,FALSE))</f>
        <v>0</v>
      </c>
      <c r="U80" s="222" t="str">
        <f>IF(ISNA(VLOOKUP($E80,'CC Horseshoe BA'!$A$17:$E$991,5,FALSE))=TRUE,"0",VLOOKUP($E80,'CC Horseshoe BA'!$A$17:$E$991,5,FALSE))</f>
        <v>0</v>
      </c>
      <c r="V80" s="221" t="str">
        <f>IF(ISNA(VLOOKUP($E80,'NA Winsport SS'!$A$17:$E$991,5,FALSE))=TRUE,"0",VLOOKUP($E80,'NA Winsport SS'!$A$17:$E$991,5,FALSE))</f>
        <v>0</v>
      </c>
      <c r="W80" s="221" t="str">
        <f>IF(ISNA(VLOOKUP($E80,'NA Winsport SS'!$A$17:$E$991,5,FALSE))=TRUE,"0",VLOOKUP($E80,'NA Winsport SS'!$A$17:$E$991,5,FALSE))</f>
        <v>0</v>
      </c>
      <c r="X80" s="221">
        <f>IF(ISNA(VLOOKUP($E80,'TT BV 1'!$A$17:$E$991,5,FALSE))=TRUE,"0",VLOOKUP($E80,'TT BV 1'!$A$17:$E$991,5,FALSE))</f>
        <v>51.428571428571573</v>
      </c>
      <c r="Y80" s="221">
        <f>IF(ISNA(VLOOKUP($E80,'TT BV 2'!$A$17:$E$992,5,FALSE))=TRUE,"0",VLOOKUP($E80,'TT BV 2'!$A$17:$E$992,5,FALSE))</f>
        <v>67.777777777777544</v>
      </c>
      <c r="Z80" s="221" t="str">
        <f>IF(ISNA(VLOOKUP($E80,'NA Aspen SS'!$A$17:$E$992,5,FALSE))=TRUE,"0",VLOOKUP($E80,'NA Aspen SS'!$A$17:$E$992,5,FALSE))</f>
        <v>0</v>
      </c>
      <c r="AA80" s="221" t="str">
        <f>IF(ISNA(VLOOKUP($E80,'Step Up - Avila'!$A$17:$E$992,5,FALSE))=TRUE,"0",VLOOKUP($E80,'Step Up - Avila'!$A$17:$E$992,5,FALSE))</f>
        <v>0</v>
      </c>
      <c r="AB80" s="221" t="str">
        <f>IF(ISNA(VLOOKUP($E80,'CWG - PEI - SS'!$A$17:$E$992,5,FALSE))=TRUE,"0",VLOOKUP($E80,'CWG - PEI - SS'!$A$17:$E$992,5,FALSE))</f>
        <v>0</v>
      </c>
      <c r="AC80" s="221" t="str">
        <f>IF(ISNA(VLOOKUP($E80,'CWG - PEI - BA'!$A$17:$E$992,5,FALSE))=TRUE,"0",VLOOKUP($E80,'CWG - PEI - BA'!$A$17:$E$992,5,FALSE))</f>
        <v>0</v>
      </c>
      <c r="AD80" s="221" t="str">
        <f>IF(ISNA(VLOOKUP($E80,'Prov. Champs - CF - SS'!$A$17:$E$992,5,FALSE))=TRUE,"0",VLOOKUP($E80,'Prov. Champs - CF - SS'!$A$17:$E$992,5,FALSE))</f>
        <v>0</v>
      </c>
      <c r="AE80" s="221" t="str">
        <f>IF(ISNA(VLOOKUP($E80,'Prov. Champs - CF - BA'!$A$17:$E$992,5,FALSE))=TRUE,"0",VLOOKUP($E80,'Prov. Champs - CF - BA'!$A$17:$E$992,5,FALSE))</f>
        <v>0</v>
      </c>
      <c r="AF80" s="221" t="str">
        <f>IF(ISNA(VLOOKUP($E80,'NA Stoneham SS'!$A$17:$E$992,5,FALSE))=TRUE,"0",VLOOKUP($E80,'NA Stoneham SS'!$A$17:$E$992,5,FALSE))</f>
        <v>0</v>
      </c>
      <c r="AG80" s="221" t="str">
        <f>IF(ISNA(VLOOKUP($E80,'NA Stoneham BA'!$A$17:$E$992,5,FALSE))=TRUE,"0",VLOOKUP($E80,'NA Stoneham BA'!$A$17:$E$992,5,FALSE))</f>
        <v>0</v>
      </c>
      <c r="AH80" s="247" t="str">
        <f>IF(ISNA(VLOOKUP($E80,'JrNats HP'!$A$17:$E$992,5,FALSE))=TRUE,"0",VLOOKUP($E80,'JrNats HP'!$A$17:$E$992,5,FALSE))</f>
        <v>0</v>
      </c>
      <c r="AI80" s="222" t="str">
        <f>IF(ISNA(VLOOKUP($E80,'CC Winsport HP'!$A$17:$E$992,5,FALSE))=TRUE,"0",VLOOKUP($E80,'CC Winsport HP'!$A$17:$E$992,5,FALSE))</f>
        <v>0</v>
      </c>
      <c r="AJ80" s="247" t="str">
        <f>IF(ISNA(VLOOKUP($E80,'JrNats SS'!$A$17:$E$992,5,FALSE))=TRUE,"0",VLOOKUP($E80,'JrNats SS'!$A$17:$E$992,5,FALSE))</f>
        <v>0</v>
      </c>
      <c r="AK80" s="247" t="str">
        <f>IF(ISNA(VLOOKUP($E80,'JrNats BA'!$A$17:$E$992,5,FALSE))=TRUE,"0",VLOOKUP($E80,'JrNats BA'!$A$17:$E$992,5,FALSE))</f>
        <v>0</v>
      </c>
      <c r="AL80" s="341" t="str">
        <f>IF(ISNA(VLOOKUP($E80,'JrNats SS'!$A$17:$E$992,5,FALSE))=TRUE,"0",VLOOKUP($E80,'JrNats SS'!$A$17:$E$992,5,FALSE))</f>
        <v>0</v>
      </c>
      <c r="AM80" s="341" t="str">
        <f>IF(ISNA(VLOOKUP($E80,'JrNats BA'!$A$17:$E$992,5,FALSE))=TRUE,"0",VLOOKUP($E80,'JrNats BA'!$A$17:$E$992,5,FALSE))</f>
        <v>0</v>
      </c>
    </row>
    <row r="81" spans="1:39" s="224" customFormat="1" ht="17" customHeight="1" x14ac:dyDescent="0.15">
      <c r="A81" s="217" t="s">
        <v>71</v>
      </c>
      <c r="B81" s="218">
        <v>2010</v>
      </c>
      <c r="C81" s="218" t="s">
        <v>274</v>
      </c>
      <c r="D81" s="218" t="s">
        <v>78</v>
      </c>
      <c r="E81" s="219" t="s">
        <v>173</v>
      </c>
      <c r="F81" s="220"/>
      <c r="G81" s="220">
        <f t="shared" si="6"/>
        <v>61</v>
      </c>
      <c r="H81" s="222">
        <f t="shared" si="7"/>
        <v>61</v>
      </c>
      <c r="I81" s="221">
        <f t="shared" si="8"/>
        <v>60</v>
      </c>
      <c r="J81" s="221">
        <f t="shared" si="9"/>
        <v>45.555555555555323</v>
      </c>
      <c r="K81" s="221">
        <f t="shared" si="12"/>
        <v>45.000000000000135</v>
      </c>
      <c r="L81" s="222">
        <f t="shared" si="11"/>
        <v>150.55555555555546</v>
      </c>
      <c r="M81" s="223"/>
      <c r="N81" s="222">
        <v>0</v>
      </c>
      <c r="O81" s="222" t="str">
        <f>IF(ISNA(VLOOKUP($E81,'CC Yukon SS'!$A$17:$E$991,5,FALSE))=TRUE,"0",VLOOKUP($E81,'CC Yukon SS'!$A$17:$E$991,5,FALSE))</f>
        <v>0</v>
      </c>
      <c r="P81" s="222" t="str">
        <f>IF(ISNA(VLOOKUP($E81,'CC SunPeaks BA'!$A$17:$E$991,5,FALSE))=TRUE,"0",VLOOKUP($E81,'CC SunPeaks BA'!$A$17:$E$991,5,FALSE))</f>
        <v>0</v>
      </c>
      <c r="Q81" s="221" t="str">
        <f>IF(ISNA(VLOOKUP($E81,'TT Horseshoe1'!$A$17:$E$991,5,FALSE))=TRUE,"0",VLOOKUP($E81,'TT Horseshoe1'!$A$17:$E$991,5,FALSE))</f>
        <v>0</v>
      </c>
      <c r="R81" s="222" t="str">
        <f>IF(ISNA(VLOOKUP($E81,'CC SunPeaks SS'!$A$17:$E$991,5,FALSE))=TRUE,"0",VLOOKUP($E81,'CC SunPeaks SS'!$A$17:$E$991,5,FALSE))</f>
        <v>0</v>
      </c>
      <c r="S81" s="221" t="str">
        <f>IF(ISNA(VLOOKUP($E81,'TT Horseshoe2'!$A$17:$E$991,5,FALSE))=TRUE,"0",VLOOKUP($E81,'TT Horseshoe2'!$A$17:$E$991,5,FALSE))</f>
        <v>0</v>
      </c>
      <c r="T81" s="222" t="str">
        <f>IF(ISNA(VLOOKUP($E81,'CC Horseshoe SS'!$A$17:$E$991,5,FALSE))=TRUE,"0",VLOOKUP($E81,'CC Horseshoe SS'!$A$17:$E$991,5,FALSE))</f>
        <v>0</v>
      </c>
      <c r="U81" s="222" t="str">
        <f>IF(ISNA(VLOOKUP($E81,'CC Horseshoe BA'!$A$17:$E$991,5,FALSE))=TRUE,"0",VLOOKUP($E81,'CC Horseshoe BA'!$A$17:$E$991,5,FALSE))</f>
        <v>0</v>
      </c>
      <c r="V81" s="221" t="str">
        <f>IF(ISNA(VLOOKUP($E81,'NA Winsport SS'!$A$17:$E$991,5,FALSE))=TRUE,"0",VLOOKUP($E81,'NA Winsport SS'!$A$17:$E$991,5,FALSE))</f>
        <v>0</v>
      </c>
      <c r="W81" s="221" t="str">
        <f>IF(ISNA(VLOOKUP($E81,'NA Winsport SS'!$A$17:$E$991,5,FALSE))=TRUE,"0",VLOOKUP($E81,'NA Winsport SS'!$A$17:$E$991,5,FALSE))</f>
        <v>0</v>
      </c>
      <c r="X81" s="221">
        <f>IF(ISNA(VLOOKUP($E81,'TT BV 1'!$A$17:$E$991,5,FALSE))=TRUE,"0",VLOOKUP($E81,'TT BV 1'!$A$17:$E$991,5,FALSE))</f>
        <v>45.000000000000135</v>
      </c>
      <c r="Y81" s="221">
        <f>IF(ISNA(VLOOKUP($E81,'TT BV 2'!$A$17:$E$992,5,FALSE))=TRUE,"0",VLOOKUP($E81,'TT BV 2'!$A$17:$E$992,5,FALSE))</f>
        <v>45.555555555555323</v>
      </c>
      <c r="Z81" s="221" t="str">
        <f>IF(ISNA(VLOOKUP($E81,'NA Aspen SS'!$A$17:$E$992,5,FALSE))=TRUE,"0",VLOOKUP($E81,'NA Aspen SS'!$A$17:$E$992,5,FALSE))</f>
        <v>0</v>
      </c>
      <c r="AA81" s="221" t="str">
        <f>IF(ISNA(VLOOKUP($E81,'Step Up - Avila'!$A$17:$E$992,5,FALSE))=TRUE,"0",VLOOKUP($E81,'Step Up - Avila'!$A$17:$E$992,5,FALSE))</f>
        <v>0</v>
      </c>
      <c r="AB81" s="221" t="str">
        <f>IF(ISNA(VLOOKUP($E81,'CWG - PEI - SS'!$A$17:$E$992,5,FALSE))=TRUE,"0",VLOOKUP($E81,'CWG - PEI - SS'!$A$17:$E$992,5,FALSE))</f>
        <v>0</v>
      </c>
      <c r="AC81" s="221" t="str">
        <f>IF(ISNA(VLOOKUP($E81,'CWG - PEI - BA'!$A$17:$E$992,5,FALSE))=TRUE,"0",VLOOKUP($E81,'CWG - PEI - BA'!$A$17:$E$992,5,FALSE))</f>
        <v>0</v>
      </c>
      <c r="AD81" s="221">
        <f>IF(ISNA(VLOOKUP($E81,'Prov. Champs - CF - SS'!$A$17:$E$992,5,FALSE))=TRUE,"0",VLOOKUP($E81,'Prov. Champs - CF - SS'!$A$17:$E$992,5,FALSE))</f>
        <v>60</v>
      </c>
      <c r="AE81" s="221">
        <f>IF(ISNA(VLOOKUP($E81,'Prov. Champs - CF - BA'!$A$17:$E$992,5,FALSE))=TRUE,"0",VLOOKUP($E81,'Prov. Champs - CF - BA'!$A$17:$E$992,5,FALSE))</f>
        <v>43.33333333333335</v>
      </c>
      <c r="AF81" s="221" t="str">
        <f>IF(ISNA(VLOOKUP($E81,'NA Stoneham SS'!$A$17:$E$992,5,FALSE))=TRUE,"0",VLOOKUP($E81,'NA Stoneham SS'!$A$17:$E$992,5,FALSE))</f>
        <v>0</v>
      </c>
      <c r="AG81" s="221" t="str">
        <f>IF(ISNA(VLOOKUP($E81,'NA Stoneham BA'!$A$17:$E$992,5,FALSE))=TRUE,"0",VLOOKUP($E81,'NA Stoneham BA'!$A$17:$E$992,5,FALSE))</f>
        <v>0</v>
      </c>
      <c r="AH81" s="247" t="str">
        <f>IF(ISNA(VLOOKUP($E81,'JrNats HP'!$A$17:$E$992,5,FALSE))=TRUE,"0",VLOOKUP($E81,'JrNats HP'!$A$17:$E$992,5,FALSE))</f>
        <v>0</v>
      </c>
      <c r="AI81" s="222" t="str">
        <f>IF(ISNA(VLOOKUP($E81,'CC Winsport HP'!$A$17:$E$992,5,FALSE))=TRUE,"0",VLOOKUP($E81,'CC Winsport HP'!$A$17:$E$992,5,FALSE))</f>
        <v>0</v>
      </c>
      <c r="AJ81" s="247" t="str">
        <f>IF(ISNA(VLOOKUP($E81,'JrNats SS'!$A$17:$E$992,5,FALSE))=TRUE,"0",VLOOKUP($E81,'JrNats SS'!$A$17:$E$992,5,FALSE))</f>
        <v>0</v>
      </c>
      <c r="AK81" s="247" t="str">
        <f>IF(ISNA(VLOOKUP($E81,'JrNats BA'!$A$17:$E$992,5,FALSE))=TRUE,"0",VLOOKUP($E81,'JrNats BA'!$A$17:$E$992,5,FALSE))</f>
        <v>0</v>
      </c>
      <c r="AL81" s="341" t="str">
        <f>IF(ISNA(VLOOKUP($E81,'JrNats SS'!$A$17:$E$992,5,FALSE))=TRUE,"0",VLOOKUP($E81,'JrNats SS'!$A$17:$E$992,5,FALSE))</f>
        <v>0</v>
      </c>
      <c r="AM81" s="341" t="str">
        <f>IF(ISNA(VLOOKUP($E81,'JrNats BA'!$A$17:$E$992,5,FALSE))=TRUE,"0",VLOOKUP($E81,'JrNats BA'!$A$17:$E$992,5,FALSE))</f>
        <v>0</v>
      </c>
    </row>
    <row r="82" spans="1:39" s="224" customFormat="1" ht="17" customHeight="1" x14ac:dyDescent="0.15">
      <c r="A82" s="217" t="s">
        <v>247</v>
      </c>
      <c r="B82" s="218">
        <v>2010</v>
      </c>
      <c r="C82" s="218" t="s">
        <v>274</v>
      </c>
      <c r="D82" s="218" t="s">
        <v>78</v>
      </c>
      <c r="E82" s="232" t="s">
        <v>233</v>
      </c>
      <c r="F82" s="233"/>
      <c r="G82" s="220">
        <f t="shared" si="6"/>
        <v>69</v>
      </c>
      <c r="H82" s="222">
        <f t="shared" si="7"/>
        <v>69</v>
      </c>
      <c r="I82" s="221">
        <f t="shared" si="8"/>
        <v>75</v>
      </c>
      <c r="J82" s="221">
        <f t="shared" si="9"/>
        <v>30.000000000000011</v>
      </c>
      <c r="K82" s="221">
        <f t="shared" si="12"/>
        <v>0</v>
      </c>
      <c r="L82" s="222">
        <f t="shared" si="11"/>
        <v>105.00000000000001</v>
      </c>
      <c r="M82" s="223"/>
      <c r="N82" s="222">
        <v>0</v>
      </c>
      <c r="O82" s="222" t="str">
        <f>IF(ISNA(VLOOKUP($E82,'CC Yukon SS'!$A$17:$E$991,5,FALSE))=TRUE,"0",VLOOKUP($E82,'CC Yukon SS'!$A$17:$E$991,5,FALSE))</f>
        <v>0</v>
      </c>
      <c r="P82" s="222" t="str">
        <f>IF(ISNA(VLOOKUP($E82,'CC SunPeaks BA'!$A$17:$E$991,5,FALSE))=TRUE,"0",VLOOKUP($E82,'CC SunPeaks BA'!$A$17:$E$991,5,FALSE))</f>
        <v>0</v>
      </c>
      <c r="Q82" s="221" t="str">
        <f>IF(ISNA(VLOOKUP($E82,'TT Horseshoe1'!$A$17:$E$991,5,FALSE))=TRUE,"0",VLOOKUP($E82,'TT Horseshoe1'!$A$17:$E$991,5,FALSE))</f>
        <v>0</v>
      </c>
      <c r="R82" s="222" t="str">
        <f>IF(ISNA(VLOOKUP($E82,'CC SunPeaks SS'!$A$17:$E$991,5,FALSE))=TRUE,"0",VLOOKUP($E82,'CC SunPeaks SS'!$A$17:$E$991,5,FALSE))</f>
        <v>0</v>
      </c>
      <c r="S82" s="221" t="str">
        <f>IF(ISNA(VLOOKUP($E82,'TT Horseshoe2'!$A$17:$E$991,5,FALSE))=TRUE,"0",VLOOKUP($E82,'TT Horseshoe2'!$A$17:$E$991,5,FALSE))</f>
        <v>0</v>
      </c>
      <c r="T82" s="222" t="str">
        <f>IF(ISNA(VLOOKUP($E82,'CC Horseshoe SS'!$A$17:$E$991,5,FALSE))=TRUE,"0",VLOOKUP($E82,'CC Horseshoe SS'!$A$17:$E$991,5,FALSE))</f>
        <v>0</v>
      </c>
      <c r="U82" s="222" t="str">
        <f>IF(ISNA(VLOOKUP($E82,'CC Horseshoe BA'!$A$17:$E$991,5,FALSE))=TRUE,"0",VLOOKUP($E82,'CC Horseshoe BA'!$A$17:$E$991,5,FALSE))</f>
        <v>0</v>
      </c>
      <c r="V82" s="221" t="str">
        <f>IF(ISNA(VLOOKUP($E82,'NA Winsport SS'!$A$17:$E$991,5,FALSE))=TRUE,"0",VLOOKUP($E82,'NA Winsport SS'!$A$17:$E$991,5,FALSE))</f>
        <v>0</v>
      </c>
      <c r="W82" s="221" t="str">
        <f>IF(ISNA(VLOOKUP($E82,'NA Winsport SS'!$A$17:$E$991,5,FALSE))=TRUE,"0",VLOOKUP($E82,'NA Winsport SS'!$A$17:$E$991,5,FALSE))</f>
        <v>0</v>
      </c>
      <c r="X82" s="221" t="str">
        <f>IF(ISNA(VLOOKUP($E82,'TT BV 1'!$A$17:$E$991,5,FALSE))=TRUE,"0",VLOOKUP($E82,'TT BV 1'!$A$17:$E$991,5,FALSE))</f>
        <v>0</v>
      </c>
      <c r="Y82" s="221" t="str">
        <f>IF(ISNA(VLOOKUP($E82,'TT BV 2'!$A$17:$E$992,5,FALSE))=TRUE,"0",VLOOKUP($E82,'TT BV 2'!$A$17:$E$992,5,FALSE))</f>
        <v>0</v>
      </c>
      <c r="Z82" s="221" t="str">
        <f>IF(ISNA(VLOOKUP($E82,'NA Aspen SS'!$A$17:$E$992,5,FALSE))=TRUE,"0",VLOOKUP($E82,'NA Aspen SS'!$A$17:$E$992,5,FALSE))</f>
        <v>0</v>
      </c>
      <c r="AA82" s="221" t="str">
        <f>IF(ISNA(VLOOKUP($E82,'Step Up - Avila'!$A$17:$E$992,5,FALSE))=TRUE,"0",VLOOKUP($E82,'Step Up - Avila'!$A$17:$E$992,5,FALSE))</f>
        <v>0</v>
      </c>
      <c r="AB82" s="221" t="str">
        <f>IF(ISNA(VLOOKUP($E82,'CWG - PEI - SS'!$A$17:$E$992,5,FALSE))=TRUE,"0",VLOOKUP($E82,'CWG - PEI - SS'!$A$17:$E$992,5,FALSE))</f>
        <v>0</v>
      </c>
      <c r="AC82" s="221" t="str">
        <f>IF(ISNA(VLOOKUP($E82,'CWG - PEI - BA'!$A$17:$E$992,5,FALSE))=TRUE,"0",VLOOKUP($E82,'CWG - PEI - BA'!$A$17:$E$992,5,FALSE))</f>
        <v>0</v>
      </c>
      <c r="AD82" s="221">
        <f>IF(ISNA(VLOOKUP($E82,'Prov. Champs - CF - SS'!$A$17:$E$992,5,FALSE))=TRUE,"0",VLOOKUP($E82,'Prov. Champs - CF - SS'!$A$17:$E$992,5,FALSE))</f>
        <v>75</v>
      </c>
      <c r="AE82" s="221">
        <f>IF(ISNA(VLOOKUP($E82,'Prov. Champs - CF - BA'!$A$17:$E$992,5,FALSE))=TRUE,"0",VLOOKUP($E82,'Prov. Champs - CF - BA'!$A$17:$E$992,5,FALSE))</f>
        <v>30.000000000000011</v>
      </c>
      <c r="AF82" s="221" t="str">
        <f>IF(ISNA(VLOOKUP($E82,'NA Stoneham SS'!$A$17:$E$992,5,FALSE))=TRUE,"0",VLOOKUP($E82,'NA Stoneham SS'!$A$17:$E$992,5,FALSE))</f>
        <v>0</v>
      </c>
      <c r="AG82" s="221" t="str">
        <f>IF(ISNA(VLOOKUP($E82,'NA Stoneham BA'!$A$17:$E$992,5,FALSE))=TRUE,"0",VLOOKUP($E82,'NA Stoneham BA'!$A$17:$E$992,5,FALSE))</f>
        <v>0</v>
      </c>
      <c r="AH82" s="247" t="str">
        <f>IF(ISNA(VLOOKUP($E82,'JrNats HP'!$A$17:$E$992,5,FALSE))=TRUE,"0",VLOOKUP($E82,'JrNats HP'!$A$17:$E$992,5,FALSE))</f>
        <v>0</v>
      </c>
      <c r="AI82" s="222" t="str">
        <f>IF(ISNA(VLOOKUP($E82,'CC Winsport HP'!$A$17:$E$992,5,FALSE))=TRUE,"0",VLOOKUP($E82,'CC Winsport HP'!$A$17:$E$992,5,FALSE))</f>
        <v>0</v>
      </c>
      <c r="AJ82" s="247" t="str">
        <f>IF(ISNA(VLOOKUP($E82,'JrNats SS'!$A$17:$E$992,5,FALSE))=TRUE,"0",VLOOKUP($E82,'JrNats SS'!$A$17:$E$992,5,FALSE))</f>
        <v>0</v>
      </c>
      <c r="AK82" s="247" t="str">
        <f>IF(ISNA(VLOOKUP($E82,'JrNats BA'!$A$17:$E$992,5,FALSE))=TRUE,"0",VLOOKUP($E82,'JrNats BA'!$A$17:$E$992,5,FALSE))</f>
        <v>0</v>
      </c>
      <c r="AL82" s="341" t="str">
        <f>IF(ISNA(VLOOKUP($E82,'JrNats SS'!$A$17:$E$992,5,FALSE))=TRUE,"0",VLOOKUP($E82,'JrNats SS'!$A$17:$E$992,5,FALSE))</f>
        <v>0</v>
      </c>
      <c r="AM82" s="341" t="str">
        <f>IF(ISNA(VLOOKUP($E82,'JrNats BA'!$A$17:$E$992,5,FALSE))=TRUE,"0",VLOOKUP($E82,'JrNats BA'!$A$17:$E$992,5,FALSE))</f>
        <v>0</v>
      </c>
    </row>
    <row r="83" spans="1:39" s="224" customFormat="1" ht="20" customHeight="1" x14ac:dyDescent="0.15">
      <c r="A83" s="217" t="s">
        <v>72</v>
      </c>
      <c r="B83" s="218">
        <v>2013</v>
      </c>
      <c r="C83" s="218" t="s">
        <v>274</v>
      </c>
      <c r="D83" s="218" t="s">
        <v>79</v>
      </c>
      <c r="E83" s="219" t="s">
        <v>174</v>
      </c>
      <c r="F83" s="235"/>
      <c r="G83" s="220">
        <f t="shared" si="6"/>
        <v>73</v>
      </c>
      <c r="H83" s="222">
        <f t="shared" si="7"/>
        <v>73</v>
      </c>
      <c r="I83" s="221">
        <f t="shared" si="8"/>
        <v>96.666666666666515</v>
      </c>
      <c r="J83" s="221">
        <f t="shared" si="9"/>
        <v>0</v>
      </c>
      <c r="K83" s="221">
        <f t="shared" si="12"/>
        <v>0</v>
      </c>
      <c r="L83" s="222">
        <f t="shared" si="11"/>
        <v>96.666666666666515</v>
      </c>
      <c r="M83" s="223"/>
      <c r="N83" s="222">
        <v>0</v>
      </c>
      <c r="O83" s="222" t="str">
        <f>IF(ISNA(VLOOKUP($E83,'CC Yukon SS'!$A$17:$E$991,5,FALSE))=TRUE,"0",VLOOKUP($E83,'CC Yukon SS'!$A$17:$E$991,5,FALSE))</f>
        <v>0</v>
      </c>
      <c r="P83" s="222" t="str">
        <f>IF(ISNA(VLOOKUP($E83,'CC SunPeaks BA'!$A$17:$E$991,5,FALSE))=TRUE,"0",VLOOKUP($E83,'CC SunPeaks BA'!$A$17:$E$991,5,FALSE))</f>
        <v>0</v>
      </c>
      <c r="Q83" s="221" t="str">
        <f>IF(ISNA(VLOOKUP($E83,'TT Horseshoe1'!$A$17:$E$991,5,FALSE))=TRUE,"0",VLOOKUP($E83,'TT Horseshoe1'!$A$17:$E$991,5,FALSE))</f>
        <v>0</v>
      </c>
      <c r="R83" s="222" t="str">
        <f>IF(ISNA(VLOOKUP($E83,'CC SunPeaks SS'!$A$17:$E$991,5,FALSE))=TRUE,"0",VLOOKUP($E83,'CC SunPeaks SS'!$A$17:$E$991,5,FALSE))</f>
        <v>0</v>
      </c>
      <c r="S83" s="221" t="str">
        <f>IF(ISNA(VLOOKUP($E83,'TT Horseshoe2'!$A$17:$E$991,5,FALSE))=TRUE,"0",VLOOKUP($E83,'TT Horseshoe2'!$A$17:$E$991,5,FALSE))</f>
        <v>0</v>
      </c>
      <c r="T83" s="222" t="str">
        <f>IF(ISNA(VLOOKUP($E83,'CC Horseshoe SS'!$A$17:$E$991,5,FALSE))=TRUE,"0",VLOOKUP($E83,'CC Horseshoe SS'!$A$17:$E$991,5,FALSE))</f>
        <v>0</v>
      </c>
      <c r="U83" s="222" t="str">
        <f>IF(ISNA(VLOOKUP($E83,'CC Horseshoe BA'!$A$17:$E$991,5,FALSE))=TRUE,"0",VLOOKUP($E83,'CC Horseshoe BA'!$A$17:$E$991,5,FALSE))</f>
        <v>0</v>
      </c>
      <c r="V83" s="221" t="str">
        <f>IF(ISNA(VLOOKUP($E83,'NA Winsport SS'!$A$17:$E$991,5,FALSE))=TRUE,"0",VLOOKUP($E83,'NA Winsport SS'!$A$17:$E$991,5,FALSE))</f>
        <v>0</v>
      </c>
      <c r="W83" s="221" t="str">
        <f>IF(ISNA(VLOOKUP($E83,'NA Winsport SS'!$A$17:$E$991,5,FALSE))=TRUE,"0",VLOOKUP($E83,'NA Winsport SS'!$A$17:$E$991,5,FALSE))</f>
        <v>0</v>
      </c>
      <c r="X83" s="221">
        <f>IF(ISNA(VLOOKUP($E83,'TT BV 1'!$A$17:$E$991,5,FALSE))=TRUE,"0",VLOOKUP($E83,'TT BV 1'!$A$17:$E$991,5,FALSE))</f>
        <v>0</v>
      </c>
      <c r="Y83" s="221">
        <f>IF(ISNA(VLOOKUP($E83,'TT BV 2'!$A$17:$E$992,5,FALSE))=TRUE,"0",VLOOKUP($E83,'TT BV 2'!$A$17:$E$992,5,FALSE))</f>
        <v>96.666666666666515</v>
      </c>
      <c r="Z83" s="221" t="str">
        <f>IF(ISNA(VLOOKUP($E83,'NA Aspen SS'!$A$17:$E$992,5,FALSE))=TRUE,"0",VLOOKUP($E83,'NA Aspen SS'!$A$17:$E$992,5,FALSE))</f>
        <v>0</v>
      </c>
      <c r="AA83" s="221" t="str">
        <f>IF(ISNA(VLOOKUP($E83,'Step Up - Avila'!$A$17:$E$992,5,FALSE))=TRUE,"0",VLOOKUP($E83,'Step Up - Avila'!$A$17:$E$992,5,FALSE))</f>
        <v>0</v>
      </c>
      <c r="AB83" s="221" t="str">
        <f>IF(ISNA(VLOOKUP($E83,'CWG - PEI - SS'!$A$17:$E$992,5,FALSE))=TRUE,"0",VLOOKUP($E83,'CWG - PEI - SS'!$A$17:$E$992,5,FALSE))</f>
        <v>0</v>
      </c>
      <c r="AC83" s="221" t="str">
        <f>IF(ISNA(VLOOKUP($E83,'CWG - PEI - BA'!$A$17:$E$992,5,FALSE))=TRUE,"0",VLOOKUP($E83,'CWG - PEI - BA'!$A$17:$E$992,5,FALSE))</f>
        <v>0</v>
      </c>
      <c r="AD83" s="221" t="str">
        <f>IF(ISNA(VLOOKUP($E83,'Prov. Champs - CF - SS'!$A$17:$E$992,5,FALSE))=TRUE,"0",VLOOKUP($E83,'Prov. Champs - CF - SS'!$A$17:$E$992,5,FALSE))</f>
        <v>0</v>
      </c>
      <c r="AE83" s="221" t="str">
        <f>IF(ISNA(VLOOKUP($E83,'Prov. Champs - CF - BA'!$A$17:$E$992,5,FALSE))=TRUE,"0",VLOOKUP($E83,'Prov. Champs - CF - BA'!$A$17:$E$992,5,FALSE))</f>
        <v>0</v>
      </c>
      <c r="AF83" s="221" t="str">
        <f>IF(ISNA(VLOOKUP($E83,'NA Stoneham SS'!$A$17:$E$992,5,FALSE))=TRUE,"0",VLOOKUP($E83,'NA Stoneham SS'!$A$17:$E$992,5,FALSE))</f>
        <v>0</v>
      </c>
      <c r="AG83" s="221" t="str">
        <f>IF(ISNA(VLOOKUP($E83,'NA Stoneham BA'!$A$17:$E$992,5,FALSE))=TRUE,"0",VLOOKUP($E83,'NA Stoneham BA'!$A$17:$E$992,5,FALSE))</f>
        <v>0</v>
      </c>
      <c r="AH83" s="247" t="str">
        <f>IF(ISNA(VLOOKUP($E83,'JrNats HP'!$A$17:$E$992,5,FALSE))=TRUE,"0",VLOOKUP($E83,'JrNats HP'!$A$17:$E$992,5,FALSE))</f>
        <v>0</v>
      </c>
      <c r="AI83" s="222" t="str">
        <f>IF(ISNA(VLOOKUP($E83,'CC Winsport HP'!$A$17:$E$992,5,FALSE))=TRUE,"0",VLOOKUP($E83,'CC Winsport HP'!$A$17:$E$992,5,FALSE))</f>
        <v>0</v>
      </c>
      <c r="AJ83" s="247" t="str">
        <f>IF(ISNA(VLOOKUP($E83,'JrNats SS'!$A$17:$E$992,5,FALSE))=TRUE,"0",VLOOKUP($E83,'JrNats SS'!$A$17:$E$992,5,FALSE))</f>
        <v>0</v>
      </c>
      <c r="AK83" s="247" t="str">
        <f>IF(ISNA(VLOOKUP($E83,'JrNats BA'!$A$17:$E$992,5,FALSE))=TRUE,"0",VLOOKUP($E83,'JrNats BA'!$A$17:$E$992,5,FALSE))</f>
        <v>0</v>
      </c>
      <c r="AL83" s="341" t="str">
        <f>IF(ISNA(VLOOKUP($E83,'JrNats SS'!$A$17:$E$992,5,FALSE))=TRUE,"0",VLOOKUP($E83,'JrNats SS'!$A$17:$E$992,5,FALSE))</f>
        <v>0</v>
      </c>
      <c r="AM83" s="341" t="str">
        <f>IF(ISNA(VLOOKUP($E83,'JrNats BA'!$A$17:$E$992,5,FALSE))=TRUE,"0",VLOOKUP($E83,'JrNats BA'!$A$17:$E$992,5,FALSE))</f>
        <v>0</v>
      </c>
    </row>
    <row r="84" spans="1:39" s="224" customFormat="1" ht="20" customHeight="1" x14ac:dyDescent="0.15">
      <c r="A84" s="236" t="s">
        <v>96</v>
      </c>
      <c r="B84" s="218">
        <v>2009</v>
      </c>
      <c r="C84" s="218" t="s">
        <v>274</v>
      </c>
      <c r="D84" s="218" t="s">
        <v>77</v>
      </c>
      <c r="E84" s="219" t="s">
        <v>172</v>
      </c>
      <c r="F84" s="235"/>
      <c r="G84" s="220">
        <f t="shared" si="6"/>
        <v>71</v>
      </c>
      <c r="H84" s="222">
        <f t="shared" si="7"/>
        <v>71</v>
      </c>
      <c r="I84" s="221">
        <f t="shared" si="8"/>
        <v>52.222222222221987</v>
      </c>
      <c r="J84" s="221">
        <f t="shared" si="9"/>
        <v>49.285714285714427</v>
      </c>
      <c r="K84" s="221">
        <v>0</v>
      </c>
      <c r="L84" s="222">
        <f t="shared" si="11"/>
        <v>101.50793650793642</v>
      </c>
      <c r="M84" s="223"/>
      <c r="N84" s="222">
        <v>0</v>
      </c>
      <c r="O84" s="222" t="str">
        <f>IF(ISNA(VLOOKUP($E84,'CC Yukon SS'!$A$17:$E$991,5,FALSE))=TRUE,"0",VLOOKUP($E84,'CC Yukon SS'!$A$17:$E$991,5,FALSE))</f>
        <v>0</v>
      </c>
      <c r="P84" s="222" t="str">
        <f>IF(ISNA(VLOOKUP($E84,'CC SunPeaks BA'!$A$17:$E$991,5,FALSE))=TRUE,"0",VLOOKUP($E84,'CC SunPeaks BA'!$A$17:$E$991,5,FALSE))</f>
        <v>0</v>
      </c>
      <c r="Q84" s="221" t="str">
        <f>IF(ISNA(VLOOKUP($E84,'TT Horseshoe1'!$A$17:$E$991,5,FALSE))=TRUE,"0",VLOOKUP($E84,'TT Horseshoe1'!$A$17:$E$991,5,FALSE))</f>
        <v>0</v>
      </c>
      <c r="R84" s="222" t="str">
        <f>IF(ISNA(VLOOKUP($E84,'CC SunPeaks SS'!$A$17:$E$991,5,FALSE))=TRUE,"0",VLOOKUP($E84,'CC SunPeaks SS'!$A$17:$E$991,5,FALSE))</f>
        <v>0</v>
      </c>
      <c r="S84" s="221" t="str">
        <f>IF(ISNA(VLOOKUP($E84,'TT Horseshoe2'!$A$17:$E$991,5,FALSE))=TRUE,"0",VLOOKUP($E84,'TT Horseshoe2'!$A$17:$E$991,5,FALSE))</f>
        <v>0</v>
      </c>
      <c r="T84" s="222" t="str">
        <f>IF(ISNA(VLOOKUP($E84,'CC Horseshoe SS'!$A$17:$E$991,5,FALSE))=TRUE,"0",VLOOKUP($E84,'CC Horseshoe SS'!$A$17:$E$991,5,FALSE))</f>
        <v>0</v>
      </c>
      <c r="U84" s="222" t="str">
        <f>IF(ISNA(VLOOKUP($E84,'CC Horseshoe BA'!$A$17:$E$991,5,FALSE))=TRUE,"0",VLOOKUP($E84,'CC Horseshoe BA'!$A$17:$E$991,5,FALSE))</f>
        <v>0</v>
      </c>
      <c r="V84" s="221" t="str">
        <f>IF(ISNA(VLOOKUP($E84,'NA Winsport SS'!$A$17:$E$991,5,FALSE))=TRUE,"0",VLOOKUP($E84,'NA Winsport SS'!$A$17:$E$991,5,FALSE))</f>
        <v>0</v>
      </c>
      <c r="W84" s="221" t="str">
        <f>IF(ISNA(VLOOKUP($E84,'NA Winsport SS'!$A$17:$E$991,5,FALSE))=TRUE,"0",VLOOKUP($E84,'NA Winsport SS'!$A$17:$E$991,5,FALSE))</f>
        <v>0</v>
      </c>
      <c r="X84" s="221">
        <f>IF(ISNA(VLOOKUP($E84,'TT BV 1'!$A$17:$E$991,5,FALSE))=TRUE,"0",VLOOKUP($E84,'TT BV 1'!$A$17:$E$991,5,FALSE))</f>
        <v>49.285714285714427</v>
      </c>
      <c r="Y84" s="221">
        <f>IF(ISNA(VLOOKUP($E84,'TT BV 2'!$A$17:$E$992,5,FALSE))=TRUE,"0",VLOOKUP($E84,'TT BV 2'!$A$17:$E$992,5,FALSE))</f>
        <v>52.222222222221987</v>
      </c>
      <c r="Z84" s="221" t="str">
        <f>IF(ISNA(VLOOKUP($E84,'NA Aspen SS'!$A$17:$E$992,5,FALSE))=TRUE,"0",VLOOKUP($E84,'NA Aspen SS'!$A$17:$E$992,5,FALSE))</f>
        <v>0</v>
      </c>
      <c r="AA84" s="221" t="str">
        <f>IF(ISNA(VLOOKUP($E84,'Step Up - Avila'!$A$17:$E$992,5,FALSE))=TRUE,"0",VLOOKUP($E84,'Step Up - Avila'!$A$17:$E$992,5,FALSE))</f>
        <v>0</v>
      </c>
      <c r="AB84" s="221" t="str">
        <f>IF(ISNA(VLOOKUP($E84,'CWG - PEI - SS'!$A$17:$E$992,5,FALSE))=TRUE,"0",VLOOKUP($E84,'CWG - PEI - SS'!$A$17:$E$992,5,FALSE))</f>
        <v>0</v>
      </c>
      <c r="AC84" s="221" t="str">
        <f>IF(ISNA(VLOOKUP($E84,'CWG - PEI - BA'!$A$17:$E$992,5,FALSE))=TRUE,"0",VLOOKUP($E84,'CWG - PEI - BA'!$A$17:$E$992,5,FALSE))</f>
        <v>0</v>
      </c>
      <c r="AD84" s="221" t="str">
        <f>IF(ISNA(VLOOKUP($E84,'Prov. Champs - CF - SS'!$A$17:$E$992,5,FALSE))=TRUE,"0",VLOOKUP($E84,'Prov. Champs - CF - SS'!$A$17:$E$992,5,FALSE))</f>
        <v>0</v>
      </c>
      <c r="AE84" s="221" t="str">
        <f>IF(ISNA(VLOOKUP($E84,'Prov. Champs - CF - BA'!$A$17:$E$992,5,FALSE))=TRUE,"0",VLOOKUP($E84,'Prov. Champs - CF - BA'!$A$17:$E$992,5,FALSE))</f>
        <v>0</v>
      </c>
      <c r="AF84" s="221" t="str">
        <f>IF(ISNA(VLOOKUP($E84,'NA Stoneham SS'!$A$17:$E$992,5,FALSE))=TRUE,"0",VLOOKUP($E84,'NA Stoneham SS'!$A$17:$E$992,5,FALSE))</f>
        <v>0</v>
      </c>
      <c r="AG84" s="221" t="str">
        <f>IF(ISNA(VLOOKUP($E84,'NA Stoneham BA'!$A$17:$E$992,5,FALSE))=TRUE,"0",VLOOKUP($E84,'NA Stoneham BA'!$A$17:$E$992,5,FALSE))</f>
        <v>0</v>
      </c>
      <c r="AH84" s="247" t="str">
        <f>IF(ISNA(VLOOKUP($E84,'JrNats HP'!$A$17:$E$992,5,FALSE))=TRUE,"0",VLOOKUP($E84,'JrNats HP'!$A$17:$E$992,5,FALSE))</f>
        <v>0</v>
      </c>
      <c r="AI84" s="222" t="str">
        <f>IF(ISNA(VLOOKUP($E84,'CC Winsport HP'!$A$17:$E$992,5,FALSE))=TRUE,"0",VLOOKUP($E84,'CC Winsport HP'!$A$17:$E$992,5,FALSE))</f>
        <v>0</v>
      </c>
      <c r="AJ84" s="247" t="str">
        <f>IF(ISNA(VLOOKUP($E84,'JrNats SS'!$A$17:$E$992,5,FALSE))=TRUE,"0",VLOOKUP($E84,'JrNats SS'!$A$17:$E$992,5,FALSE))</f>
        <v>0</v>
      </c>
      <c r="AK84" s="247" t="str">
        <f>IF(ISNA(VLOOKUP($E84,'JrNats BA'!$A$17:$E$992,5,FALSE))=TRUE,"0",VLOOKUP($E84,'JrNats BA'!$A$17:$E$992,5,FALSE))</f>
        <v>0</v>
      </c>
      <c r="AL84" s="341" t="str">
        <f>IF(ISNA(VLOOKUP($E84,'JrNats SS'!$A$17:$E$992,5,FALSE))=TRUE,"0",VLOOKUP($E84,'JrNats SS'!$A$17:$E$992,5,FALSE))</f>
        <v>0</v>
      </c>
      <c r="AM84" s="341" t="str">
        <f>IF(ISNA(VLOOKUP($E84,'JrNats BA'!$A$17:$E$992,5,FALSE))=TRUE,"0",VLOOKUP($E84,'JrNats BA'!$A$17:$E$992,5,FALSE))</f>
        <v>0</v>
      </c>
    </row>
    <row r="85" spans="1:39" s="224" customFormat="1" ht="20" customHeight="1" x14ac:dyDescent="0.15">
      <c r="A85" s="217" t="s">
        <v>70</v>
      </c>
      <c r="B85" s="218">
        <v>2009</v>
      </c>
      <c r="C85" s="218" t="s">
        <v>274</v>
      </c>
      <c r="D85" s="218" t="s">
        <v>77</v>
      </c>
      <c r="E85" s="232" t="s">
        <v>228</v>
      </c>
      <c r="F85" s="237"/>
      <c r="G85" s="220">
        <f t="shared" si="6"/>
        <v>78</v>
      </c>
      <c r="H85" s="222">
        <f t="shared" si="7"/>
        <v>78</v>
      </c>
      <c r="I85" s="221">
        <f t="shared" si="8"/>
        <v>69</v>
      </c>
      <c r="J85" s="221">
        <f t="shared" si="9"/>
        <v>0</v>
      </c>
      <c r="K85" s="221">
        <f>LARGE(($N85:$AS85),3)</f>
        <v>0</v>
      </c>
      <c r="L85" s="222">
        <f t="shared" si="11"/>
        <v>69</v>
      </c>
      <c r="M85" s="223"/>
      <c r="N85" s="222">
        <v>0</v>
      </c>
      <c r="O85" s="222" t="str">
        <f>IF(ISNA(VLOOKUP($E85,'CC Yukon SS'!$A$17:$E$991,5,FALSE))=TRUE,"0",VLOOKUP($E85,'CC Yukon SS'!$A$17:$E$991,5,FALSE))</f>
        <v>0</v>
      </c>
      <c r="P85" s="222" t="str">
        <f>IF(ISNA(VLOOKUP($E85,'CC SunPeaks BA'!$A$17:$E$991,5,FALSE))=TRUE,"0",VLOOKUP($E85,'CC SunPeaks BA'!$A$17:$E$991,5,FALSE))</f>
        <v>0</v>
      </c>
      <c r="Q85" s="221" t="str">
        <f>IF(ISNA(VLOOKUP($E85,'TT Horseshoe1'!$A$17:$E$991,5,FALSE))=TRUE,"0",VLOOKUP($E85,'TT Horseshoe1'!$A$17:$E$991,5,FALSE))</f>
        <v>0</v>
      </c>
      <c r="R85" s="222" t="str">
        <f>IF(ISNA(VLOOKUP($E85,'CC SunPeaks SS'!$A$17:$E$991,5,FALSE))=TRUE,"0",VLOOKUP($E85,'CC SunPeaks SS'!$A$17:$E$991,5,FALSE))</f>
        <v>0</v>
      </c>
      <c r="S85" s="221" t="str">
        <f>IF(ISNA(VLOOKUP($E85,'TT Horseshoe2'!$A$17:$E$991,5,FALSE))=TRUE,"0",VLOOKUP($E85,'TT Horseshoe2'!$A$17:$E$991,5,FALSE))</f>
        <v>0</v>
      </c>
      <c r="T85" s="222" t="str">
        <f>IF(ISNA(VLOOKUP($E85,'CC Horseshoe SS'!$A$17:$E$991,5,FALSE))=TRUE,"0",VLOOKUP($E85,'CC Horseshoe SS'!$A$17:$E$991,5,FALSE))</f>
        <v>0</v>
      </c>
      <c r="U85" s="222" t="str">
        <f>IF(ISNA(VLOOKUP($E85,'CC Horseshoe BA'!$A$17:$E$991,5,FALSE))=TRUE,"0",VLOOKUP($E85,'CC Horseshoe BA'!$A$17:$E$991,5,FALSE))</f>
        <v>0</v>
      </c>
      <c r="V85" s="221" t="str">
        <f>IF(ISNA(VLOOKUP($E85,'NA Winsport SS'!$A$17:$E$991,5,FALSE))=TRUE,"0",VLOOKUP($E85,'NA Winsport SS'!$A$17:$E$991,5,FALSE))</f>
        <v>0</v>
      </c>
      <c r="W85" s="221" t="str">
        <f>IF(ISNA(VLOOKUP($E85,'NA Winsport SS'!$A$17:$E$991,5,FALSE))=TRUE,"0",VLOOKUP($E85,'NA Winsport SS'!$A$17:$E$991,5,FALSE))</f>
        <v>0</v>
      </c>
      <c r="X85" s="221" t="str">
        <f>IF(ISNA(VLOOKUP($E85,'TT BV 1'!$A$17:$E$991,5,FALSE))=TRUE,"0",VLOOKUP($E85,'TT BV 1'!$A$17:$E$991,5,FALSE))</f>
        <v>0</v>
      </c>
      <c r="Y85" s="221" t="str">
        <f>IF(ISNA(VLOOKUP($E85,'TT BV 2'!$A$17:$E$992,5,FALSE))=TRUE,"0",VLOOKUP($E85,'TT BV 2'!$A$17:$E$992,5,FALSE))</f>
        <v>0</v>
      </c>
      <c r="Z85" s="221" t="str">
        <f>IF(ISNA(VLOOKUP($E85,'NA Aspen SS'!$A$17:$E$992,5,FALSE))=TRUE,"0",VLOOKUP($E85,'NA Aspen SS'!$A$17:$E$992,5,FALSE))</f>
        <v>0</v>
      </c>
      <c r="AA85" s="221" t="str">
        <f>IF(ISNA(VLOOKUP($E85,'Step Up - Avila'!$A$17:$E$992,5,FALSE))=TRUE,"0",VLOOKUP($E85,'Step Up - Avila'!$A$17:$E$992,5,FALSE))</f>
        <v>0</v>
      </c>
      <c r="AB85" s="221" t="str">
        <f>IF(ISNA(VLOOKUP($E85,'CWG - PEI - SS'!$A$17:$E$992,5,FALSE))=TRUE,"0",VLOOKUP($E85,'CWG - PEI - SS'!$A$17:$E$992,5,FALSE))</f>
        <v>0</v>
      </c>
      <c r="AC85" s="221" t="str">
        <f>IF(ISNA(VLOOKUP($E85,'CWG - PEI - BA'!$A$17:$E$992,5,FALSE))=TRUE,"0",VLOOKUP($E85,'CWG - PEI - BA'!$A$17:$E$992,5,FALSE))</f>
        <v>0</v>
      </c>
      <c r="AD85" s="221">
        <f>IF(ISNA(VLOOKUP($E85,'Prov. Champs - CF - SS'!$A$17:$E$992,5,FALSE))=TRUE,"0",VLOOKUP($E85,'Prov. Champs - CF - SS'!$A$17:$E$992,5,FALSE))</f>
        <v>69</v>
      </c>
      <c r="AE85" s="221">
        <f>IF(ISNA(VLOOKUP($E85,'Prov. Champs - CF - BA'!$A$17:$E$992,5,FALSE))=TRUE,"0",VLOOKUP($E85,'Prov. Champs - CF - BA'!$A$17:$E$992,5,FALSE))</f>
        <v>0</v>
      </c>
      <c r="AF85" s="221" t="str">
        <f>IF(ISNA(VLOOKUP($E85,'NA Stoneham SS'!$A$17:$E$992,5,FALSE))=TRUE,"0",VLOOKUP($E85,'NA Stoneham SS'!$A$17:$E$992,5,FALSE))</f>
        <v>0</v>
      </c>
      <c r="AG85" s="221" t="str">
        <f>IF(ISNA(VLOOKUP($E85,'NA Stoneham BA'!$A$17:$E$992,5,FALSE))=TRUE,"0",VLOOKUP($E85,'NA Stoneham BA'!$A$17:$E$992,5,FALSE))</f>
        <v>0</v>
      </c>
      <c r="AH85" s="247" t="str">
        <f>IF(ISNA(VLOOKUP($E85,'JrNats HP'!$A$17:$E$992,5,FALSE))=TRUE,"0",VLOOKUP($E85,'JrNats HP'!$A$17:$E$992,5,FALSE))</f>
        <v>0</v>
      </c>
      <c r="AI85" s="222" t="str">
        <f>IF(ISNA(VLOOKUP($E85,'CC Winsport HP'!$A$17:$E$992,5,FALSE))=TRUE,"0",VLOOKUP($E85,'CC Winsport HP'!$A$17:$E$992,5,FALSE))</f>
        <v>0</v>
      </c>
      <c r="AJ85" s="247" t="str">
        <f>IF(ISNA(VLOOKUP($E85,'JrNats SS'!$A$17:$E$992,5,FALSE))=TRUE,"0",VLOOKUP($E85,'JrNats SS'!$A$17:$E$992,5,FALSE))</f>
        <v>0</v>
      </c>
      <c r="AK85" s="247" t="str">
        <f>IF(ISNA(VLOOKUP($E85,'JrNats BA'!$A$17:$E$992,5,FALSE))=TRUE,"0",VLOOKUP($E85,'JrNats BA'!$A$17:$E$992,5,FALSE))</f>
        <v>0</v>
      </c>
      <c r="AL85" s="341" t="str">
        <f>IF(ISNA(VLOOKUP($E85,'JrNats SS'!$A$17:$E$992,5,FALSE))=TRUE,"0",VLOOKUP($E85,'JrNats SS'!$A$17:$E$992,5,FALSE))</f>
        <v>0</v>
      </c>
      <c r="AM85" s="341" t="str">
        <f>IF(ISNA(VLOOKUP($E85,'JrNats BA'!$A$17:$E$992,5,FALSE))=TRUE,"0",VLOOKUP($E85,'JrNats BA'!$A$17:$E$992,5,FALSE))</f>
        <v>0</v>
      </c>
    </row>
    <row r="86" spans="1:39" s="224" customFormat="1" ht="20" customHeight="1" x14ac:dyDescent="0.15">
      <c r="A86" s="217" t="s">
        <v>96</v>
      </c>
      <c r="B86" s="218">
        <v>2009</v>
      </c>
      <c r="C86" s="218" t="s">
        <v>274</v>
      </c>
      <c r="D86" s="218" t="s">
        <v>78</v>
      </c>
      <c r="E86" s="219" t="s">
        <v>129</v>
      </c>
      <c r="F86" s="235"/>
      <c r="G86" s="220">
        <f t="shared" si="6"/>
        <v>74</v>
      </c>
      <c r="H86" s="222">
        <f t="shared" si="7"/>
        <v>74</v>
      </c>
      <c r="I86" s="221">
        <f t="shared" si="8"/>
        <v>84.193548387096712</v>
      </c>
      <c r="J86" s="221">
        <v>0</v>
      </c>
      <c r="K86" s="221">
        <v>0</v>
      </c>
      <c r="L86" s="222">
        <f t="shared" si="11"/>
        <v>84.193548387096712</v>
      </c>
      <c r="M86" s="223"/>
      <c r="N86" s="222">
        <v>0</v>
      </c>
      <c r="O86" s="222" t="str">
        <f>IF(ISNA(VLOOKUP($E86,'CC Yukon SS'!$A$17:$E$991,5,FALSE))=TRUE,"0",VLOOKUP($E86,'CC Yukon SS'!$A$17:$E$991,5,FALSE))</f>
        <v>0</v>
      </c>
      <c r="P86" s="222" t="str">
        <f>IF(ISNA(VLOOKUP($E86,'CC SunPeaks BA'!$A$17:$E$991,5,FALSE))=TRUE,"0",VLOOKUP($E86,'CC SunPeaks BA'!$A$17:$E$991,5,FALSE))</f>
        <v>0</v>
      </c>
      <c r="Q86" s="221">
        <f>IF(ISNA(VLOOKUP($E86,'TT Horseshoe1'!$A$17:$E$991,5,FALSE))=TRUE,"0",VLOOKUP($E86,'TT Horseshoe1'!$A$17:$E$991,5,FALSE))</f>
        <v>84.193548387096712</v>
      </c>
      <c r="R86" s="222" t="str">
        <f>IF(ISNA(VLOOKUP($E86,'CC SunPeaks SS'!$A$17:$E$991,5,FALSE))=TRUE,"0",VLOOKUP($E86,'CC SunPeaks SS'!$A$17:$E$991,5,FALSE))</f>
        <v>0</v>
      </c>
      <c r="S86" s="221" t="str">
        <f>IF(ISNA(VLOOKUP($E86,'TT Horseshoe2'!$A$17:$E$991,5,FALSE))=TRUE,"0",VLOOKUP($E86,'TT Horseshoe2'!$A$17:$E$991,5,FALSE))</f>
        <v>0</v>
      </c>
      <c r="T86" s="222" t="str">
        <f>IF(ISNA(VLOOKUP($E86,'CC Horseshoe SS'!$A$17:$E$991,5,FALSE))=TRUE,"0",VLOOKUP($E86,'CC Horseshoe SS'!$A$17:$E$991,5,FALSE))</f>
        <v>0</v>
      </c>
      <c r="U86" s="222" t="str">
        <f>IF(ISNA(VLOOKUP($E86,'CC Horseshoe BA'!$A$17:$E$991,5,FALSE))=TRUE,"0",VLOOKUP($E86,'CC Horseshoe BA'!$A$17:$E$991,5,FALSE))</f>
        <v>0</v>
      </c>
      <c r="V86" s="221" t="str">
        <f>IF(ISNA(VLOOKUP($E86,'NA Winsport SS'!$A$17:$E$991,5,FALSE))=TRUE,"0",VLOOKUP($E86,'NA Winsport SS'!$A$17:$E$991,5,FALSE))</f>
        <v>0</v>
      </c>
      <c r="W86" s="221" t="str">
        <f>IF(ISNA(VLOOKUP($E86,'NA Winsport SS'!$A$17:$E$991,5,FALSE))=TRUE,"0",VLOOKUP($E86,'NA Winsport SS'!$A$17:$E$991,5,FALSE))</f>
        <v>0</v>
      </c>
      <c r="X86" s="221" t="str">
        <f>IF(ISNA(VLOOKUP($E86,'TT BV 1'!$A$17:$E$991,5,FALSE))=TRUE,"0",VLOOKUP($E86,'TT BV 1'!$A$17:$E$991,5,FALSE))</f>
        <v>0</v>
      </c>
      <c r="Y86" s="221" t="str">
        <f>IF(ISNA(VLOOKUP($E86,'TT BV 2'!$A$17:$E$992,5,FALSE))=TRUE,"0",VLOOKUP($E86,'TT BV 2'!$A$17:$E$992,5,FALSE))</f>
        <v>0</v>
      </c>
      <c r="Z86" s="221" t="str">
        <f>IF(ISNA(VLOOKUP($E86,'NA Aspen SS'!$A$17:$E$992,5,FALSE))=TRUE,"0",VLOOKUP($E86,'NA Aspen SS'!$A$17:$E$992,5,FALSE))</f>
        <v>0</v>
      </c>
      <c r="AA86" s="221" t="str">
        <f>IF(ISNA(VLOOKUP($E86,'Step Up - Avila'!$A$17:$E$992,5,FALSE))=TRUE,"0",VLOOKUP($E86,'Step Up - Avila'!$A$17:$E$992,5,FALSE))</f>
        <v>0</v>
      </c>
      <c r="AB86" s="221" t="str">
        <f>IF(ISNA(VLOOKUP($E86,'CWG - PEI - SS'!$A$17:$E$992,5,FALSE))=TRUE,"0",VLOOKUP($E86,'CWG - PEI - SS'!$A$17:$E$992,5,FALSE))</f>
        <v>0</v>
      </c>
      <c r="AC86" s="221" t="str">
        <f>IF(ISNA(VLOOKUP($E86,'CWG - PEI - BA'!$A$17:$E$992,5,FALSE))=TRUE,"0",VLOOKUP($E86,'CWG - PEI - BA'!$A$17:$E$992,5,FALSE))</f>
        <v>0</v>
      </c>
      <c r="AD86" s="221" t="str">
        <f>IF(ISNA(VLOOKUP($E86,'Prov. Champs - CF - SS'!$A$17:$E$992,5,FALSE))=TRUE,"0",VLOOKUP($E86,'Prov. Champs - CF - SS'!$A$17:$E$992,5,FALSE))</f>
        <v>0</v>
      </c>
      <c r="AE86" s="221" t="str">
        <f>IF(ISNA(VLOOKUP($E86,'Prov. Champs - CF - BA'!$A$17:$E$992,5,FALSE))=TRUE,"0",VLOOKUP($E86,'Prov. Champs - CF - BA'!$A$17:$E$992,5,FALSE))</f>
        <v>0</v>
      </c>
      <c r="AF86" s="221" t="str">
        <f>IF(ISNA(VLOOKUP($E86,'NA Stoneham SS'!$A$17:$E$992,5,FALSE))=TRUE,"0",VLOOKUP($E86,'NA Stoneham SS'!$A$17:$E$992,5,FALSE))</f>
        <v>0</v>
      </c>
      <c r="AG86" s="221" t="str">
        <f>IF(ISNA(VLOOKUP($E86,'NA Stoneham BA'!$A$17:$E$992,5,FALSE))=TRUE,"0",VLOOKUP($E86,'NA Stoneham BA'!$A$17:$E$992,5,FALSE))</f>
        <v>0</v>
      </c>
      <c r="AH86" s="247" t="str">
        <f>IF(ISNA(VLOOKUP($E86,'JrNats HP'!$A$17:$E$992,5,FALSE))=TRUE,"0",VLOOKUP($E86,'JrNats HP'!$A$17:$E$992,5,FALSE))</f>
        <v>0</v>
      </c>
      <c r="AI86" s="222" t="str">
        <f>IF(ISNA(VLOOKUP($E86,'CC Winsport HP'!$A$17:$E$992,5,FALSE))=TRUE,"0",VLOOKUP($E86,'CC Winsport HP'!$A$17:$E$992,5,FALSE))</f>
        <v>0</v>
      </c>
      <c r="AJ86" s="247" t="str">
        <f>IF(ISNA(VLOOKUP($E86,'JrNats SS'!$A$17:$E$992,5,FALSE))=TRUE,"0",VLOOKUP($E86,'JrNats SS'!$A$17:$E$992,5,FALSE))</f>
        <v>0</v>
      </c>
      <c r="AK86" s="247" t="str">
        <f>IF(ISNA(VLOOKUP($E86,'JrNats BA'!$A$17:$E$992,5,FALSE))=TRUE,"0",VLOOKUP($E86,'JrNats BA'!$A$17:$E$992,5,FALSE))</f>
        <v>0</v>
      </c>
      <c r="AL86" s="341" t="str">
        <f>IF(ISNA(VLOOKUP($E86,'JrNats SS'!$A$17:$E$992,5,FALSE))=TRUE,"0",VLOOKUP($E86,'JrNats SS'!$A$17:$E$992,5,FALSE))</f>
        <v>0</v>
      </c>
      <c r="AM86" s="341" t="str">
        <f>IF(ISNA(VLOOKUP($E86,'JrNats BA'!$A$17:$E$992,5,FALSE))=TRUE,"0",VLOOKUP($E86,'JrNats BA'!$A$17:$E$992,5,FALSE))</f>
        <v>0</v>
      </c>
    </row>
    <row r="87" spans="1:39" s="224" customFormat="1" ht="20" customHeight="1" x14ac:dyDescent="0.15">
      <c r="A87" s="217" t="s">
        <v>71</v>
      </c>
      <c r="B87" s="218">
        <v>1980</v>
      </c>
      <c r="C87" s="218" t="s">
        <v>274</v>
      </c>
      <c r="D87" s="218" t="s">
        <v>183</v>
      </c>
      <c r="E87" s="219" t="s">
        <v>159</v>
      </c>
      <c r="F87" s="235"/>
      <c r="G87" s="220">
        <f t="shared" si="6"/>
        <v>75</v>
      </c>
      <c r="H87" s="222">
        <f t="shared" si="7"/>
        <v>75</v>
      </c>
      <c r="I87" s="221">
        <f t="shared" si="8"/>
        <v>79.28571428571442</v>
      </c>
      <c r="J87" s="221">
        <f>LARGE(($N87:$AS87),2)</f>
        <v>0</v>
      </c>
      <c r="K87" s="221">
        <v>0</v>
      </c>
      <c r="L87" s="222">
        <f t="shared" si="11"/>
        <v>79.28571428571442</v>
      </c>
      <c r="M87" s="223"/>
      <c r="N87" s="222">
        <v>0</v>
      </c>
      <c r="O87" s="222" t="str">
        <f>IF(ISNA(VLOOKUP($E87,'CC Yukon SS'!$A$17:$E$991,5,FALSE))=TRUE,"0",VLOOKUP($E87,'CC Yukon SS'!$A$17:$E$991,5,FALSE))</f>
        <v>0</v>
      </c>
      <c r="P87" s="222" t="str">
        <f>IF(ISNA(VLOOKUP($E87,'CC SunPeaks BA'!$A$17:$E$991,5,FALSE))=TRUE,"0",VLOOKUP($E87,'CC SunPeaks BA'!$A$17:$E$991,5,FALSE))</f>
        <v>0</v>
      </c>
      <c r="Q87" s="221" t="str">
        <f>IF(ISNA(VLOOKUP($E87,'TT Horseshoe1'!$A$17:$E$991,5,FALSE))=TRUE,"0",VLOOKUP($E87,'TT Horseshoe1'!$A$17:$E$991,5,FALSE))</f>
        <v>0</v>
      </c>
      <c r="R87" s="222" t="str">
        <f>IF(ISNA(VLOOKUP($E87,'CC SunPeaks SS'!$A$17:$E$991,5,FALSE))=TRUE,"0",VLOOKUP($E87,'CC SunPeaks SS'!$A$17:$E$991,5,FALSE))</f>
        <v>0</v>
      </c>
      <c r="S87" s="221" t="str">
        <f>IF(ISNA(VLOOKUP($E87,'TT Horseshoe2'!$A$17:$E$991,5,FALSE))=TRUE,"0",VLOOKUP($E87,'TT Horseshoe2'!$A$17:$E$991,5,FALSE))</f>
        <v>0</v>
      </c>
      <c r="T87" s="222" t="str">
        <f>IF(ISNA(VLOOKUP($E87,'CC Horseshoe SS'!$A$17:$E$991,5,FALSE))=TRUE,"0",VLOOKUP($E87,'CC Horseshoe SS'!$A$17:$E$991,5,FALSE))</f>
        <v>0</v>
      </c>
      <c r="U87" s="222" t="str">
        <f>IF(ISNA(VLOOKUP($E87,'CC Horseshoe BA'!$A$17:$E$991,5,FALSE))=TRUE,"0",VLOOKUP($E87,'CC Horseshoe BA'!$A$17:$E$991,5,FALSE))</f>
        <v>0</v>
      </c>
      <c r="V87" s="221" t="str">
        <f>IF(ISNA(VLOOKUP($E87,'NA Winsport SS'!$A$17:$E$991,5,FALSE))=TRUE,"0",VLOOKUP($E87,'NA Winsport SS'!$A$17:$E$991,5,FALSE))</f>
        <v>0</v>
      </c>
      <c r="W87" s="221" t="str">
        <f>IF(ISNA(VLOOKUP($E87,'NA Winsport SS'!$A$17:$E$991,5,FALSE))=TRUE,"0",VLOOKUP($E87,'NA Winsport SS'!$A$17:$E$991,5,FALSE))</f>
        <v>0</v>
      </c>
      <c r="X87" s="221">
        <f>IF(ISNA(VLOOKUP($E87,'TT BV 1'!$A$17:$E$991,5,FALSE))=TRUE,"0",VLOOKUP($E87,'TT BV 1'!$A$17:$E$991,5,FALSE))</f>
        <v>79.28571428571442</v>
      </c>
      <c r="Y87" s="221">
        <f>IF(ISNA(VLOOKUP($E87,'TT BV 2'!$A$17:$E$992,5,FALSE))=TRUE,"0",VLOOKUP($E87,'TT BV 2'!$A$17:$E$992,5,FALSE))</f>
        <v>0</v>
      </c>
      <c r="Z87" s="221" t="str">
        <f>IF(ISNA(VLOOKUP($E87,'NA Aspen SS'!$A$17:$E$992,5,FALSE))=TRUE,"0",VLOOKUP($E87,'NA Aspen SS'!$A$17:$E$992,5,FALSE))</f>
        <v>0</v>
      </c>
      <c r="AA87" s="221" t="str">
        <f>IF(ISNA(VLOOKUP($E87,'Step Up - Avila'!$A$17:$E$992,5,FALSE))=TRUE,"0",VLOOKUP($E87,'Step Up - Avila'!$A$17:$E$992,5,FALSE))</f>
        <v>0</v>
      </c>
      <c r="AB87" s="221" t="str">
        <f>IF(ISNA(VLOOKUP($E87,'CWG - PEI - SS'!$A$17:$E$992,5,FALSE))=TRUE,"0",VLOOKUP($E87,'CWG - PEI - SS'!$A$17:$E$992,5,FALSE))</f>
        <v>0</v>
      </c>
      <c r="AC87" s="221" t="str">
        <f>IF(ISNA(VLOOKUP($E87,'CWG - PEI - BA'!$A$17:$E$992,5,FALSE))=TRUE,"0",VLOOKUP($E87,'CWG - PEI - BA'!$A$17:$E$992,5,FALSE))</f>
        <v>0</v>
      </c>
      <c r="AD87" s="221" t="str">
        <f>IF(ISNA(VLOOKUP($E87,'Prov. Champs - CF - SS'!$A$17:$E$992,5,FALSE))=TRUE,"0",VLOOKUP($E87,'Prov. Champs - CF - SS'!$A$17:$E$992,5,FALSE))</f>
        <v>0</v>
      </c>
      <c r="AE87" s="221" t="str">
        <f>IF(ISNA(VLOOKUP($E87,'Prov. Champs - CF - BA'!$A$17:$E$992,5,FALSE))=TRUE,"0",VLOOKUP($E87,'Prov. Champs - CF - BA'!$A$17:$E$992,5,FALSE))</f>
        <v>0</v>
      </c>
      <c r="AF87" s="221" t="str">
        <f>IF(ISNA(VLOOKUP($E87,'NA Stoneham SS'!$A$17:$E$992,5,FALSE))=TRUE,"0",VLOOKUP($E87,'NA Stoneham SS'!$A$17:$E$992,5,FALSE))</f>
        <v>0</v>
      </c>
      <c r="AG87" s="221" t="str">
        <f>IF(ISNA(VLOOKUP($E87,'NA Stoneham BA'!$A$17:$E$992,5,FALSE))=TRUE,"0",VLOOKUP($E87,'NA Stoneham BA'!$A$17:$E$992,5,FALSE))</f>
        <v>0</v>
      </c>
      <c r="AH87" s="247" t="str">
        <f>IF(ISNA(VLOOKUP($E87,'JrNats HP'!$A$17:$E$992,5,FALSE))=TRUE,"0",VLOOKUP($E87,'JrNats HP'!$A$17:$E$992,5,FALSE))</f>
        <v>0</v>
      </c>
      <c r="AI87" s="222" t="str">
        <f>IF(ISNA(VLOOKUP($E87,'CC Winsport HP'!$A$17:$E$992,5,FALSE))=TRUE,"0",VLOOKUP($E87,'CC Winsport HP'!$A$17:$E$992,5,FALSE))</f>
        <v>0</v>
      </c>
      <c r="AJ87" s="247" t="str">
        <f>IF(ISNA(VLOOKUP($E87,'JrNats SS'!$A$17:$E$992,5,FALSE))=TRUE,"0",VLOOKUP($E87,'JrNats SS'!$A$17:$E$992,5,FALSE))</f>
        <v>0</v>
      </c>
      <c r="AK87" s="247" t="str">
        <f>IF(ISNA(VLOOKUP($E87,'JrNats BA'!$A$17:$E$992,5,FALSE))=TRUE,"0",VLOOKUP($E87,'JrNats BA'!$A$17:$E$992,5,FALSE))</f>
        <v>0</v>
      </c>
      <c r="AL87" s="341" t="str">
        <f>IF(ISNA(VLOOKUP($E87,'JrNats SS'!$A$17:$E$992,5,FALSE))=TRUE,"0",VLOOKUP($E87,'JrNats SS'!$A$17:$E$992,5,FALSE))</f>
        <v>0</v>
      </c>
      <c r="AM87" s="341" t="str">
        <f>IF(ISNA(VLOOKUP($E87,'JrNats BA'!$A$17:$E$992,5,FALSE))=TRUE,"0",VLOOKUP($E87,'JrNats BA'!$A$17:$E$992,5,FALSE))</f>
        <v>0</v>
      </c>
    </row>
    <row r="88" spans="1:39" s="224" customFormat="1" ht="20" customHeight="1" x14ac:dyDescent="0.15">
      <c r="A88" s="217" t="s">
        <v>71</v>
      </c>
      <c r="B88" s="218">
        <v>2007</v>
      </c>
      <c r="C88" s="218" t="s">
        <v>274</v>
      </c>
      <c r="D88" s="218" t="s">
        <v>76</v>
      </c>
      <c r="E88" s="219" t="s">
        <v>163</v>
      </c>
      <c r="F88" s="235"/>
      <c r="G88" s="220">
        <f t="shared" si="6"/>
        <v>76</v>
      </c>
      <c r="H88" s="222">
        <f t="shared" si="7"/>
        <v>76</v>
      </c>
      <c r="I88" s="221">
        <f t="shared" si="8"/>
        <v>77.142857142857281</v>
      </c>
      <c r="J88" s="221">
        <v>0</v>
      </c>
      <c r="K88" s="221">
        <v>0</v>
      </c>
      <c r="L88" s="222">
        <f t="shared" si="11"/>
        <v>77.142857142857281</v>
      </c>
      <c r="M88" s="223"/>
      <c r="N88" s="222" t="str">
        <f>IF(ISNA(VLOOKUP($E88,'CC Yukon BA'!$A$17:$E$991,5,FALSE))=TRUE,"0",VLOOKUP($E88,'CC Yukon BA'!$A$17:$E$991,5,FALSE))</f>
        <v>0</v>
      </c>
      <c r="O88" s="222" t="str">
        <f>IF(ISNA(VLOOKUP($E88,'CC Yukon SS'!$A$17:$E$991,5,FALSE))=TRUE,"0",VLOOKUP($E88,'CC Yukon SS'!$A$17:$E$991,5,FALSE))</f>
        <v>0</v>
      </c>
      <c r="P88" s="222" t="str">
        <f>IF(ISNA(VLOOKUP($E88,'CC SunPeaks BA'!$A$17:$E$991,5,FALSE))=TRUE,"0",VLOOKUP($E88,'CC SunPeaks BA'!$A$17:$E$991,5,FALSE))</f>
        <v>0</v>
      </c>
      <c r="Q88" s="221" t="str">
        <f>IF(ISNA(VLOOKUP($E88,'TT Horseshoe1'!$A$17:$E$991,5,FALSE))=TRUE,"0",VLOOKUP($E88,'TT Horseshoe1'!$A$17:$E$991,5,FALSE))</f>
        <v>0</v>
      </c>
      <c r="R88" s="222" t="str">
        <f>IF(ISNA(VLOOKUP($E88,'CC SunPeaks SS'!$A$17:$E$991,5,FALSE))=TRUE,"0",VLOOKUP($E88,'CC SunPeaks SS'!$A$17:$E$991,5,FALSE))</f>
        <v>0</v>
      </c>
      <c r="S88" s="221" t="str">
        <f>IF(ISNA(VLOOKUP($E88,'TT Horseshoe2'!$A$17:$E$991,5,FALSE))=TRUE,"0",VLOOKUP($E88,'TT Horseshoe2'!$A$17:$E$991,5,FALSE))</f>
        <v>0</v>
      </c>
      <c r="T88" s="222" t="str">
        <f>IF(ISNA(VLOOKUP($E88,'CC Horseshoe SS'!$A$17:$E$991,5,FALSE))=TRUE,"0",VLOOKUP($E88,'CC Horseshoe SS'!$A$17:$E$991,5,FALSE))</f>
        <v>0</v>
      </c>
      <c r="U88" s="222" t="str">
        <f>IF(ISNA(VLOOKUP($E88,'CC Horseshoe BA'!$A$17:$E$991,5,FALSE))=TRUE,"0",VLOOKUP($E88,'CC Horseshoe BA'!$A$17:$E$991,5,FALSE))</f>
        <v>0</v>
      </c>
      <c r="V88" s="221" t="str">
        <f>IF(ISNA(VLOOKUP($E88,'NA Winsport SS'!$A$17:$E$991,5,FALSE))=TRUE,"0",VLOOKUP($E88,'NA Winsport SS'!$A$17:$E$991,5,FALSE))</f>
        <v>0</v>
      </c>
      <c r="W88" s="221" t="str">
        <f>IF(ISNA(VLOOKUP($E88,'NA Winsport SS'!$A$17:$E$991,5,FALSE))=TRUE,"0",VLOOKUP($E88,'NA Winsport SS'!$A$17:$E$991,5,FALSE))</f>
        <v>0</v>
      </c>
      <c r="X88" s="221">
        <f>IF(ISNA(VLOOKUP($E88,'TT BV 1'!$A$17:$E$991,5,FALSE))=TRUE,"0",VLOOKUP($E88,'TT BV 1'!$A$17:$E$991,5,FALSE))</f>
        <v>77.142857142857281</v>
      </c>
      <c r="Y88" s="221" t="str">
        <f>IF(ISNA(VLOOKUP($E88,'TT BV 2'!$A$17:$E$992,5,FALSE))=TRUE,"0",VLOOKUP($E88,'TT BV 2'!$A$17:$E$992,5,FALSE))</f>
        <v>0</v>
      </c>
      <c r="Z88" s="221" t="str">
        <f>IF(ISNA(VLOOKUP($E88,'NA Aspen SS'!$A$17:$E$992,5,FALSE))=TRUE,"0",VLOOKUP($E88,'NA Aspen SS'!$A$17:$E$992,5,FALSE))</f>
        <v>0</v>
      </c>
      <c r="AA88" s="221" t="str">
        <f>IF(ISNA(VLOOKUP($E88,'Step Up - Avila'!$A$17:$E$992,5,FALSE))=TRUE,"0",VLOOKUP($E88,'Step Up - Avila'!$A$17:$E$992,5,FALSE))</f>
        <v>0</v>
      </c>
      <c r="AB88" s="221" t="str">
        <f>IF(ISNA(VLOOKUP($E88,'CWG - PEI - SS'!$A$17:$E$992,5,FALSE))=TRUE,"0",VLOOKUP($E88,'CWG - PEI - SS'!$A$17:$E$992,5,FALSE))</f>
        <v>0</v>
      </c>
      <c r="AC88" s="221" t="str">
        <f>IF(ISNA(VLOOKUP($E88,'CWG - PEI - BA'!$A$17:$E$992,5,FALSE))=TRUE,"0",VLOOKUP($E88,'CWG - PEI - BA'!$A$17:$E$992,5,FALSE))</f>
        <v>0</v>
      </c>
      <c r="AD88" s="221" t="str">
        <f>IF(ISNA(VLOOKUP($E88,'Prov. Champs - CF - SS'!$A$17:$E$992,5,FALSE))=TRUE,"0",VLOOKUP($E88,'Prov. Champs - CF - SS'!$A$17:$E$992,5,FALSE))</f>
        <v>0</v>
      </c>
      <c r="AE88" s="221" t="str">
        <f>IF(ISNA(VLOOKUP($E88,'Prov. Champs - CF - BA'!$A$17:$E$992,5,FALSE))=TRUE,"0",VLOOKUP($E88,'Prov. Champs - CF - BA'!$A$17:$E$992,5,FALSE))</f>
        <v>0</v>
      </c>
      <c r="AF88" s="221" t="str">
        <f>IF(ISNA(VLOOKUP($E88,'NA Stoneham SS'!$A$17:$E$992,5,FALSE))=TRUE,"0",VLOOKUP($E88,'NA Stoneham SS'!$A$17:$E$992,5,FALSE))</f>
        <v>0</v>
      </c>
      <c r="AG88" s="221" t="str">
        <f>IF(ISNA(VLOOKUP($E88,'NA Stoneham BA'!$A$17:$E$992,5,FALSE))=TRUE,"0",VLOOKUP($E88,'NA Stoneham BA'!$A$17:$E$992,5,FALSE))</f>
        <v>0</v>
      </c>
      <c r="AH88" s="247" t="str">
        <f>IF(ISNA(VLOOKUP($E88,'JrNats HP'!$A$17:$E$992,5,FALSE))=TRUE,"0",VLOOKUP($E88,'JrNats HP'!$A$17:$E$992,5,FALSE))</f>
        <v>0</v>
      </c>
      <c r="AI88" s="222" t="str">
        <f>IF(ISNA(VLOOKUP($E88,'CC Winsport HP'!$A$17:$E$992,5,FALSE))=TRUE,"0",VLOOKUP($E88,'CC Winsport HP'!$A$17:$E$992,5,FALSE))</f>
        <v>0</v>
      </c>
      <c r="AJ88" s="247" t="str">
        <f>IF(ISNA(VLOOKUP($E88,'JrNats SS'!$A$17:$E$992,5,FALSE))=TRUE,"0",VLOOKUP($E88,'JrNats SS'!$A$17:$E$992,5,FALSE))</f>
        <v>0</v>
      </c>
      <c r="AK88" s="247" t="str">
        <f>IF(ISNA(VLOOKUP($E88,'JrNats BA'!$A$17:$E$992,5,FALSE))=TRUE,"0",VLOOKUP($E88,'JrNats BA'!$A$17:$E$992,5,FALSE))</f>
        <v>0</v>
      </c>
      <c r="AL88" s="341" t="str">
        <f>IF(ISNA(VLOOKUP($E88,'JrNats SS'!$A$17:$E$992,5,FALSE))=TRUE,"0",VLOOKUP($E88,'JrNats SS'!$A$17:$E$992,5,FALSE))</f>
        <v>0</v>
      </c>
      <c r="AM88" s="341" t="str">
        <f>IF(ISNA(VLOOKUP($E88,'JrNats BA'!$A$17:$E$992,5,FALSE))=TRUE,"0",VLOOKUP($E88,'JrNats BA'!$A$17:$E$992,5,FALSE))</f>
        <v>0</v>
      </c>
    </row>
    <row r="89" spans="1:39" s="224" customFormat="1" ht="20" customHeight="1" x14ac:dyDescent="0.15">
      <c r="A89" s="217" t="s">
        <v>71</v>
      </c>
      <c r="B89" s="218">
        <v>2011</v>
      </c>
      <c r="C89" s="218" t="s">
        <v>274</v>
      </c>
      <c r="D89" s="218" t="s">
        <v>78</v>
      </c>
      <c r="E89" s="219" t="s">
        <v>181</v>
      </c>
      <c r="F89" s="235"/>
      <c r="G89" s="220">
        <f t="shared" si="6"/>
        <v>80</v>
      </c>
      <c r="H89" s="222">
        <f t="shared" si="7"/>
        <v>80</v>
      </c>
      <c r="I89" s="221">
        <f t="shared" si="8"/>
        <v>47.142857142857281</v>
      </c>
      <c r="J89" s="221">
        <f>LARGE(($N89:$AS89),2)</f>
        <v>0</v>
      </c>
      <c r="K89" s="221">
        <f>LARGE(($N89:$AS89),3)</f>
        <v>0</v>
      </c>
      <c r="L89" s="222">
        <f t="shared" si="11"/>
        <v>47.142857142857281</v>
      </c>
      <c r="M89" s="223"/>
      <c r="N89" s="222">
        <v>0</v>
      </c>
      <c r="O89" s="222" t="str">
        <f>IF(ISNA(VLOOKUP($E89,'CC Yukon SS'!$A$17:$E$991,5,FALSE))=TRUE,"0",VLOOKUP($E89,'CC Yukon SS'!$A$17:$E$991,5,FALSE))</f>
        <v>0</v>
      </c>
      <c r="P89" s="222" t="str">
        <f>IF(ISNA(VLOOKUP($E89,'CC SunPeaks BA'!$A$17:$E$991,5,FALSE))=TRUE,"0",VLOOKUP($E89,'CC SunPeaks BA'!$A$17:$E$991,5,FALSE))</f>
        <v>0</v>
      </c>
      <c r="Q89" s="221" t="str">
        <f>IF(ISNA(VLOOKUP($E89,'TT Horseshoe1'!$A$17:$E$991,5,FALSE))=TRUE,"0",VLOOKUP($E89,'TT Horseshoe1'!$A$17:$E$991,5,FALSE))</f>
        <v>0</v>
      </c>
      <c r="R89" s="222" t="str">
        <f>IF(ISNA(VLOOKUP($E89,'CC SunPeaks SS'!$A$17:$E$991,5,FALSE))=TRUE,"0",VLOOKUP($E89,'CC SunPeaks SS'!$A$17:$E$991,5,FALSE))</f>
        <v>0</v>
      </c>
      <c r="S89" s="221" t="str">
        <f>IF(ISNA(VLOOKUP($E89,'TT Horseshoe2'!$A$17:$E$991,5,FALSE))=TRUE,"0",VLOOKUP($E89,'TT Horseshoe2'!$A$17:$E$991,5,FALSE))</f>
        <v>0</v>
      </c>
      <c r="T89" s="222" t="str">
        <f>IF(ISNA(VLOOKUP($E89,'CC Horseshoe SS'!$A$17:$E$991,5,FALSE))=TRUE,"0",VLOOKUP($E89,'CC Horseshoe SS'!$A$17:$E$991,5,FALSE))</f>
        <v>0</v>
      </c>
      <c r="U89" s="222" t="str">
        <f>IF(ISNA(VLOOKUP($E89,'CC Horseshoe BA'!$A$17:$E$991,5,FALSE))=TRUE,"0",VLOOKUP($E89,'CC Horseshoe BA'!$A$17:$E$991,5,FALSE))</f>
        <v>0</v>
      </c>
      <c r="V89" s="221" t="str">
        <f>IF(ISNA(VLOOKUP($E89,'NA Winsport SS'!$A$17:$E$991,5,FALSE))=TRUE,"0",VLOOKUP($E89,'NA Winsport SS'!$A$17:$E$991,5,FALSE))</f>
        <v>0</v>
      </c>
      <c r="W89" s="221" t="str">
        <f>IF(ISNA(VLOOKUP($E89,'NA Winsport SS'!$A$17:$E$991,5,FALSE))=TRUE,"0",VLOOKUP($E89,'NA Winsport SS'!$A$17:$E$991,5,FALSE))</f>
        <v>0</v>
      </c>
      <c r="X89" s="221">
        <f>IF(ISNA(VLOOKUP($E89,'TT BV 1'!$A$17:$E$991,5,FALSE))=TRUE,"0",VLOOKUP($E89,'TT BV 1'!$A$17:$E$991,5,FALSE))</f>
        <v>47.142857142857281</v>
      </c>
      <c r="Y89" s="221">
        <f>IF(ISNA(VLOOKUP($E89,'TT BV 2'!$A$17:$E$992,5,FALSE))=TRUE,"0",VLOOKUP($E89,'TT BV 2'!$A$17:$E$992,5,FALSE))</f>
        <v>0</v>
      </c>
      <c r="Z89" s="221" t="str">
        <f>IF(ISNA(VLOOKUP($E89,'NA Aspen SS'!$A$17:$E$992,5,FALSE))=TRUE,"0",VLOOKUP($E89,'NA Aspen SS'!$A$17:$E$992,5,FALSE))</f>
        <v>0</v>
      </c>
      <c r="AA89" s="221" t="str">
        <f>IF(ISNA(VLOOKUP($E89,'Step Up - Avila'!$A$17:$E$992,5,FALSE))=TRUE,"0",VLOOKUP($E89,'Step Up - Avila'!$A$17:$E$992,5,FALSE))</f>
        <v>0</v>
      </c>
      <c r="AB89" s="221" t="str">
        <f>IF(ISNA(VLOOKUP($E89,'CWG - PEI - SS'!$A$17:$E$992,5,FALSE))=TRUE,"0",VLOOKUP($E89,'CWG - PEI - SS'!$A$17:$E$992,5,FALSE))</f>
        <v>0</v>
      </c>
      <c r="AC89" s="221" t="str">
        <f>IF(ISNA(VLOOKUP($E89,'CWG - PEI - BA'!$A$17:$E$992,5,FALSE))=TRUE,"0",VLOOKUP($E89,'CWG - PEI - BA'!$A$17:$E$992,5,FALSE))</f>
        <v>0</v>
      </c>
      <c r="AD89" s="221" t="str">
        <f>IF(ISNA(VLOOKUP($E89,'Prov. Champs - CF - SS'!$A$17:$E$992,5,FALSE))=TRUE,"0",VLOOKUP($E89,'Prov. Champs - CF - SS'!$A$17:$E$992,5,FALSE))</f>
        <v>0</v>
      </c>
      <c r="AE89" s="221" t="str">
        <f>IF(ISNA(VLOOKUP($E89,'Prov. Champs - CF - BA'!$A$17:$E$992,5,FALSE))=TRUE,"0",VLOOKUP($E89,'Prov. Champs - CF - BA'!$A$17:$E$992,5,FALSE))</f>
        <v>0</v>
      </c>
      <c r="AF89" s="221" t="str">
        <f>IF(ISNA(VLOOKUP($E89,'NA Stoneham SS'!$A$17:$E$992,5,FALSE))=TRUE,"0",VLOOKUP($E89,'NA Stoneham SS'!$A$17:$E$992,5,FALSE))</f>
        <v>0</v>
      </c>
      <c r="AG89" s="221" t="str">
        <f>IF(ISNA(VLOOKUP($E89,'NA Stoneham BA'!$A$17:$E$992,5,FALSE))=TRUE,"0",VLOOKUP($E89,'NA Stoneham BA'!$A$17:$E$992,5,FALSE))</f>
        <v>0</v>
      </c>
      <c r="AH89" s="247" t="str">
        <f>IF(ISNA(VLOOKUP($E89,'JrNats HP'!$A$17:$E$992,5,FALSE))=TRUE,"0",VLOOKUP($E89,'JrNats HP'!$A$17:$E$992,5,FALSE))</f>
        <v>0</v>
      </c>
      <c r="AI89" s="222" t="str">
        <f>IF(ISNA(VLOOKUP($E89,'CC Winsport HP'!$A$17:$E$992,5,FALSE))=TRUE,"0",VLOOKUP($E89,'CC Winsport HP'!$A$17:$E$992,5,FALSE))</f>
        <v>0</v>
      </c>
      <c r="AJ89" s="247" t="str">
        <f>IF(ISNA(VLOOKUP($E89,'JrNats SS'!$A$17:$E$992,5,FALSE))=TRUE,"0",VLOOKUP($E89,'JrNats SS'!$A$17:$E$992,5,FALSE))</f>
        <v>0</v>
      </c>
      <c r="AK89" s="247" t="str">
        <f>IF(ISNA(VLOOKUP($E89,'JrNats BA'!$A$17:$E$992,5,FALSE))=TRUE,"0",VLOOKUP($E89,'JrNats BA'!$A$17:$E$992,5,FALSE))</f>
        <v>0</v>
      </c>
      <c r="AL89" s="341" t="str">
        <f>IF(ISNA(VLOOKUP($E89,'JrNats SS'!$A$17:$E$992,5,FALSE))=TRUE,"0",VLOOKUP($E89,'JrNats SS'!$A$17:$E$992,5,FALSE))</f>
        <v>0</v>
      </c>
      <c r="AM89" s="341" t="str">
        <f>IF(ISNA(VLOOKUP($E89,'JrNats BA'!$A$17:$E$992,5,FALSE))=TRUE,"0",VLOOKUP($E89,'JrNats BA'!$A$17:$E$992,5,FALSE))</f>
        <v>0</v>
      </c>
    </row>
    <row r="90" spans="1:39" s="224" customFormat="1" ht="20" customHeight="1" x14ac:dyDescent="0.15">
      <c r="A90" s="217" t="s">
        <v>71</v>
      </c>
      <c r="B90" s="218">
        <v>2009</v>
      </c>
      <c r="C90" s="218" t="s">
        <v>274</v>
      </c>
      <c r="D90" s="218" t="s">
        <v>77</v>
      </c>
      <c r="E90" s="219" t="s">
        <v>166</v>
      </c>
      <c r="F90" s="235"/>
      <c r="G90" s="220">
        <f t="shared" si="6"/>
        <v>77</v>
      </c>
      <c r="H90" s="222">
        <f t="shared" si="7"/>
        <v>77</v>
      </c>
      <c r="I90" s="221">
        <f t="shared" si="8"/>
        <v>76.666666666666458</v>
      </c>
      <c r="J90" s="221">
        <f>LARGE(($N90:$AS90),2)</f>
        <v>0</v>
      </c>
      <c r="K90" s="221">
        <v>0</v>
      </c>
      <c r="L90" s="222">
        <f t="shared" si="11"/>
        <v>76.666666666666458</v>
      </c>
      <c r="M90" s="223"/>
      <c r="N90" s="222" t="str">
        <f>IF(ISNA(VLOOKUP($E90,'CC Yukon BA'!$A$17:$E$991,5,FALSE))=TRUE,"0",VLOOKUP($E90,'CC Yukon BA'!$A$17:$E$991,5,FALSE))</f>
        <v>0</v>
      </c>
      <c r="O90" s="222" t="str">
        <f>IF(ISNA(VLOOKUP($E90,'CC Yukon SS'!$A$17:$E$991,5,FALSE))=TRUE,"0",VLOOKUP($E90,'CC Yukon SS'!$A$17:$E$991,5,FALSE))</f>
        <v>0</v>
      </c>
      <c r="P90" s="222" t="str">
        <f>IF(ISNA(VLOOKUP($E90,'CC SunPeaks BA'!$A$17:$E$991,5,FALSE))=TRUE,"0",VLOOKUP($E90,'CC SunPeaks BA'!$A$17:$E$991,5,FALSE))</f>
        <v>0</v>
      </c>
      <c r="Q90" s="221" t="str">
        <f>IF(ISNA(VLOOKUP($E90,'TT Horseshoe1'!$A$17:$E$991,5,FALSE))=TRUE,"0",VLOOKUP($E90,'TT Horseshoe1'!$A$17:$E$991,5,FALSE))</f>
        <v>0</v>
      </c>
      <c r="R90" s="222" t="str">
        <f>IF(ISNA(VLOOKUP($E90,'CC SunPeaks SS'!$A$17:$E$991,5,FALSE))=TRUE,"0",VLOOKUP($E90,'CC SunPeaks SS'!$A$17:$E$991,5,FALSE))</f>
        <v>0</v>
      </c>
      <c r="S90" s="221" t="str">
        <f>IF(ISNA(VLOOKUP($E90,'TT Horseshoe2'!$A$17:$E$991,5,FALSE))=TRUE,"0",VLOOKUP($E90,'TT Horseshoe2'!$A$17:$E$991,5,FALSE))</f>
        <v>0</v>
      </c>
      <c r="T90" s="222" t="str">
        <f>IF(ISNA(VLOOKUP($E90,'CC Horseshoe SS'!$A$17:$E$991,5,FALSE))=TRUE,"0",VLOOKUP($E90,'CC Horseshoe SS'!$A$17:$E$991,5,FALSE))</f>
        <v>0</v>
      </c>
      <c r="U90" s="222" t="str">
        <f>IF(ISNA(VLOOKUP($E90,'CC Horseshoe BA'!$A$17:$E$991,5,FALSE))=TRUE,"0",VLOOKUP($E90,'CC Horseshoe BA'!$A$17:$E$991,5,FALSE))</f>
        <v>0</v>
      </c>
      <c r="V90" s="221" t="str">
        <f>IF(ISNA(VLOOKUP($E90,'NA Winsport SS'!$A$17:$E$991,5,FALSE))=TRUE,"0",VLOOKUP($E90,'NA Winsport SS'!$A$17:$E$991,5,FALSE))</f>
        <v>0</v>
      </c>
      <c r="W90" s="221" t="str">
        <f>IF(ISNA(VLOOKUP($E90,'NA Winsport SS'!$A$17:$E$991,5,FALSE))=TRUE,"0",VLOOKUP($E90,'NA Winsport SS'!$A$17:$E$991,5,FALSE))</f>
        <v>0</v>
      </c>
      <c r="X90" s="221">
        <f>IF(ISNA(VLOOKUP($E90,'TT BV 1'!$A$17:$E$991,5,FALSE))=TRUE,"0",VLOOKUP($E90,'TT BV 1'!$A$17:$E$991,5,FALSE))</f>
        <v>0</v>
      </c>
      <c r="Y90" s="221">
        <f>IF(ISNA(VLOOKUP($E90,'TT BV 2'!$A$17:$E$992,5,FALSE))=TRUE,"0",VLOOKUP($E90,'TT BV 2'!$A$17:$E$992,5,FALSE))</f>
        <v>76.666666666666458</v>
      </c>
      <c r="Z90" s="221" t="str">
        <f>IF(ISNA(VLOOKUP($E90,'NA Aspen SS'!$A$17:$E$992,5,FALSE))=TRUE,"0",VLOOKUP($E90,'NA Aspen SS'!$A$17:$E$992,5,FALSE))</f>
        <v>0</v>
      </c>
      <c r="AA90" s="221" t="str">
        <f>IF(ISNA(VLOOKUP($E90,'Step Up - Avila'!$A$17:$E$992,5,FALSE))=TRUE,"0",VLOOKUP($E90,'Step Up - Avila'!$A$17:$E$992,5,FALSE))</f>
        <v>0</v>
      </c>
      <c r="AB90" s="221" t="str">
        <f>IF(ISNA(VLOOKUP($E90,'CWG - PEI - SS'!$A$17:$E$992,5,FALSE))=TRUE,"0",VLOOKUP($E90,'CWG - PEI - SS'!$A$17:$E$992,5,FALSE))</f>
        <v>0</v>
      </c>
      <c r="AC90" s="221" t="str">
        <f>IF(ISNA(VLOOKUP($E90,'CWG - PEI - BA'!$A$17:$E$992,5,FALSE))=TRUE,"0",VLOOKUP($E90,'CWG - PEI - BA'!$A$17:$E$992,5,FALSE))</f>
        <v>0</v>
      </c>
      <c r="AD90" s="221" t="str">
        <f>IF(ISNA(VLOOKUP($E90,'Prov. Champs - CF - SS'!$A$17:$E$992,5,FALSE))=TRUE,"0",VLOOKUP($E90,'Prov. Champs - CF - SS'!$A$17:$E$992,5,FALSE))</f>
        <v>0</v>
      </c>
      <c r="AE90" s="221" t="str">
        <f>IF(ISNA(VLOOKUP($E90,'Prov. Champs - CF - BA'!$A$17:$E$992,5,FALSE))=TRUE,"0",VLOOKUP($E90,'Prov. Champs - CF - BA'!$A$17:$E$992,5,FALSE))</f>
        <v>0</v>
      </c>
      <c r="AF90" s="221" t="str">
        <f>IF(ISNA(VLOOKUP($E90,'NA Stoneham SS'!$A$17:$E$992,5,FALSE))=TRUE,"0",VLOOKUP($E90,'NA Stoneham SS'!$A$17:$E$992,5,FALSE))</f>
        <v>0</v>
      </c>
      <c r="AG90" s="221" t="str">
        <f>IF(ISNA(VLOOKUP($E90,'NA Stoneham BA'!$A$17:$E$992,5,FALSE))=TRUE,"0",VLOOKUP($E90,'NA Stoneham BA'!$A$17:$E$992,5,FALSE))</f>
        <v>0</v>
      </c>
      <c r="AH90" s="247" t="str">
        <f>IF(ISNA(VLOOKUP($E90,'JrNats HP'!$A$17:$E$992,5,FALSE))=TRUE,"0",VLOOKUP($E90,'JrNats HP'!$A$17:$E$992,5,FALSE))</f>
        <v>0</v>
      </c>
      <c r="AI90" s="222" t="str">
        <f>IF(ISNA(VLOOKUP($E90,'CC Winsport HP'!$A$17:$E$992,5,FALSE))=TRUE,"0",VLOOKUP($E90,'CC Winsport HP'!$A$17:$E$992,5,FALSE))</f>
        <v>0</v>
      </c>
      <c r="AJ90" s="247" t="str">
        <f>IF(ISNA(VLOOKUP($E90,'JrNats SS'!$A$17:$E$992,5,FALSE))=TRUE,"0",VLOOKUP($E90,'JrNats SS'!$A$17:$E$992,5,FALSE))</f>
        <v>0</v>
      </c>
      <c r="AK90" s="247" t="str">
        <f>IF(ISNA(VLOOKUP($E90,'JrNats BA'!$A$17:$E$992,5,FALSE))=TRUE,"0",VLOOKUP($E90,'JrNats BA'!$A$17:$E$992,5,FALSE))</f>
        <v>0</v>
      </c>
      <c r="AL90" s="341" t="str">
        <f>IF(ISNA(VLOOKUP($E90,'JrNats SS'!$A$17:$E$992,5,FALSE))=TRUE,"0",VLOOKUP($E90,'JrNats SS'!$A$17:$E$992,5,FALSE))</f>
        <v>0</v>
      </c>
      <c r="AM90" s="341" t="str">
        <f>IF(ISNA(VLOOKUP($E90,'JrNats BA'!$A$17:$E$992,5,FALSE))=TRUE,"0",VLOOKUP($E90,'JrNats BA'!$A$17:$E$992,5,FALSE))</f>
        <v>0</v>
      </c>
    </row>
    <row r="91" spans="1:39" s="224" customFormat="1" ht="20" customHeight="1" x14ac:dyDescent="0.15">
      <c r="A91" s="217" t="s">
        <v>96</v>
      </c>
      <c r="B91" s="218">
        <v>2010</v>
      </c>
      <c r="C91" s="218" t="s">
        <v>274</v>
      </c>
      <c r="D91" s="218" t="s">
        <v>77</v>
      </c>
      <c r="E91" s="219" t="s">
        <v>182</v>
      </c>
      <c r="F91" s="235"/>
      <c r="G91" s="220">
        <f t="shared" si="6"/>
        <v>82</v>
      </c>
      <c r="H91" s="222">
        <f t="shared" si="7"/>
        <v>82</v>
      </c>
      <c r="I91" s="221">
        <f t="shared" si="8"/>
        <v>40.714285714285843</v>
      </c>
      <c r="J91" s="221">
        <f>LARGE(($N91:$AS91),2)</f>
        <v>0</v>
      </c>
      <c r="K91" s="221">
        <v>0</v>
      </c>
      <c r="L91" s="222">
        <f t="shared" si="11"/>
        <v>40.714285714285843</v>
      </c>
      <c r="M91" s="223"/>
      <c r="N91" s="222" t="str">
        <f>IF(ISNA(VLOOKUP($E91,'CC Yukon BA'!$A$17:$E$991,5,FALSE))=TRUE,"0",VLOOKUP($E91,'CC Yukon BA'!$A$17:$E$991,5,FALSE))</f>
        <v>0</v>
      </c>
      <c r="O91" s="222" t="str">
        <f>IF(ISNA(VLOOKUP($E91,'CC Yukon SS'!$A$17:$E$991,5,FALSE))=TRUE,"0",VLOOKUP($E91,'CC Yukon SS'!$A$17:$E$991,5,FALSE))</f>
        <v>0</v>
      </c>
      <c r="P91" s="222" t="str">
        <f>IF(ISNA(VLOOKUP($E91,'CC SunPeaks BA'!$A$17:$E$991,5,FALSE))=TRUE,"0",VLOOKUP($E91,'CC SunPeaks BA'!$A$17:$E$991,5,FALSE))</f>
        <v>0</v>
      </c>
      <c r="Q91" s="221" t="str">
        <f>IF(ISNA(VLOOKUP($E91,'TT Horseshoe1'!$A$17:$E$991,5,FALSE))=TRUE,"0",VLOOKUP($E91,'TT Horseshoe1'!$A$17:$E$991,5,FALSE))</f>
        <v>0</v>
      </c>
      <c r="R91" s="222" t="str">
        <f>IF(ISNA(VLOOKUP($E91,'CC SunPeaks SS'!$A$17:$E$991,5,FALSE))=TRUE,"0",VLOOKUP($E91,'CC SunPeaks SS'!$A$17:$E$991,5,FALSE))</f>
        <v>0</v>
      </c>
      <c r="S91" s="221" t="str">
        <f>IF(ISNA(VLOOKUP($E91,'TT Horseshoe2'!$A$17:$E$991,5,FALSE))=TRUE,"0",VLOOKUP($E91,'TT Horseshoe2'!$A$17:$E$991,5,FALSE))</f>
        <v>0</v>
      </c>
      <c r="T91" s="222" t="str">
        <f>IF(ISNA(VLOOKUP($E91,'CC Horseshoe SS'!$A$17:$E$991,5,FALSE))=TRUE,"0",VLOOKUP($E91,'CC Horseshoe SS'!$A$17:$E$991,5,FALSE))</f>
        <v>0</v>
      </c>
      <c r="U91" s="222" t="str">
        <f>IF(ISNA(VLOOKUP($E91,'CC Horseshoe BA'!$A$17:$E$991,5,FALSE))=TRUE,"0",VLOOKUP($E91,'CC Horseshoe BA'!$A$17:$E$991,5,FALSE))</f>
        <v>0</v>
      </c>
      <c r="V91" s="221" t="str">
        <f>IF(ISNA(VLOOKUP($E91,'NA Winsport SS'!$A$17:$E$991,5,FALSE))=TRUE,"0",VLOOKUP($E91,'NA Winsport SS'!$A$17:$E$991,5,FALSE))</f>
        <v>0</v>
      </c>
      <c r="W91" s="221" t="str">
        <f>IF(ISNA(VLOOKUP($E91,'NA Winsport SS'!$A$17:$E$991,5,FALSE))=TRUE,"0",VLOOKUP($E91,'NA Winsport SS'!$A$17:$E$991,5,FALSE))</f>
        <v>0</v>
      </c>
      <c r="X91" s="221">
        <f>IF(ISNA(VLOOKUP($E91,'TT BV 1'!$A$17:$E$991,5,FALSE))=TRUE,"0",VLOOKUP($E91,'TT BV 1'!$A$17:$E$991,5,FALSE))</f>
        <v>40.714285714285843</v>
      </c>
      <c r="Y91" s="221">
        <f>IF(ISNA(VLOOKUP($E91,'TT BV 2'!$A$17:$E$992,5,FALSE))=TRUE,"0",VLOOKUP($E91,'TT BV 2'!$A$17:$E$992,5,FALSE))</f>
        <v>0</v>
      </c>
      <c r="Z91" s="221" t="str">
        <f>IF(ISNA(VLOOKUP($E91,'NA Aspen SS'!$A$17:$E$992,5,FALSE))=TRUE,"0",VLOOKUP($E91,'NA Aspen SS'!$A$17:$E$992,5,FALSE))</f>
        <v>0</v>
      </c>
      <c r="AA91" s="221" t="str">
        <f>IF(ISNA(VLOOKUP($E91,'Step Up - Avila'!$A$17:$E$992,5,FALSE))=TRUE,"0",VLOOKUP($E91,'Step Up - Avila'!$A$17:$E$992,5,FALSE))</f>
        <v>0</v>
      </c>
      <c r="AB91" s="221" t="str">
        <f>IF(ISNA(VLOOKUP($E91,'CWG - PEI - SS'!$A$17:$E$992,5,FALSE))=TRUE,"0",VLOOKUP($E91,'CWG - PEI - SS'!$A$17:$E$992,5,FALSE))</f>
        <v>0</v>
      </c>
      <c r="AC91" s="221" t="str">
        <f>IF(ISNA(VLOOKUP($E91,'CWG - PEI - BA'!$A$17:$E$992,5,FALSE))=TRUE,"0",VLOOKUP($E91,'CWG - PEI - BA'!$A$17:$E$992,5,FALSE))</f>
        <v>0</v>
      </c>
      <c r="AD91" s="221" t="str">
        <f>IF(ISNA(VLOOKUP($E91,'Prov. Champs - CF - SS'!$A$17:$E$992,5,FALSE))=TRUE,"0",VLOOKUP($E91,'Prov. Champs - CF - SS'!$A$17:$E$992,5,FALSE))</f>
        <v>0</v>
      </c>
      <c r="AE91" s="221" t="str">
        <f>IF(ISNA(VLOOKUP($E91,'Prov. Champs - CF - BA'!$A$17:$E$992,5,FALSE))=TRUE,"0",VLOOKUP($E91,'Prov. Champs - CF - BA'!$A$17:$E$992,5,FALSE))</f>
        <v>0</v>
      </c>
      <c r="AF91" s="221" t="str">
        <f>IF(ISNA(VLOOKUP($E91,'NA Stoneham SS'!$A$17:$E$992,5,FALSE))=TRUE,"0",VLOOKUP($E91,'NA Stoneham SS'!$A$17:$E$992,5,FALSE))</f>
        <v>0</v>
      </c>
      <c r="AG91" s="221" t="str">
        <f>IF(ISNA(VLOOKUP($E91,'NA Stoneham BA'!$A$17:$E$992,5,FALSE))=TRUE,"0",VLOOKUP($E91,'NA Stoneham BA'!$A$17:$E$992,5,FALSE))</f>
        <v>0</v>
      </c>
      <c r="AH91" s="247" t="str">
        <f>IF(ISNA(VLOOKUP($E91,'JrNats HP'!$A$17:$E$992,5,FALSE))=TRUE,"0",VLOOKUP($E91,'JrNats HP'!$A$17:$E$992,5,FALSE))</f>
        <v>0</v>
      </c>
      <c r="AI91" s="222" t="str">
        <f>IF(ISNA(VLOOKUP($E91,'CC Winsport HP'!$A$17:$E$992,5,FALSE))=TRUE,"0",VLOOKUP($E91,'CC Winsport HP'!$A$17:$E$992,5,FALSE))</f>
        <v>0</v>
      </c>
      <c r="AJ91" s="247" t="str">
        <f>IF(ISNA(VLOOKUP($E91,'JrNats SS'!$A$17:$E$992,5,FALSE))=TRUE,"0",VLOOKUP($E91,'JrNats SS'!$A$17:$E$992,5,FALSE))</f>
        <v>0</v>
      </c>
      <c r="AK91" s="247" t="str">
        <f>IF(ISNA(VLOOKUP($E91,'JrNats BA'!$A$17:$E$992,5,FALSE))=TRUE,"0",VLOOKUP($E91,'JrNats BA'!$A$17:$E$992,5,FALSE))</f>
        <v>0</v>
      </c>
      <c r="AL91" s="341" t="str">
        <f>IF(ISNA(VLOOKUP($E91,'JrNats SS'!$A$17:$E$992,5,FALSE))=TRUE,"0",VLOOKUP($E91,'JrNats SS'!$A$17:$E$992,5,FALSE))</f>
        <v>0</v>
      </c>
      <c r="AM91" s="341" t="str">
        <f>IF(ISNA(VLOOKUP($E91,'JrNats BA'!$A$17:$E$992,5,FALSE))=TRUE,"0",VLOOKUP($E91,'JrNats BA'!$A$17:$E$992,5,FALSE))</f>
        <v>0</v>
      </c>
    </row>
    <row r="92" spans="1:39" ht="20" customHeight="1" x14ac:dyDescent="0.15">
      <c r="C92" s="160"/>
    </row>
  </sheetData>
  <sortState xmlns:xlrd2="http://schemas.microsoft.com/office/spreadsheetml/2017/richdata2" ref="A6:AN47">
    <sortCondition ref="G6:G47"/>
  </sortState>
  <mergeCells count="2">
    <mergeCell ref="H3:L3"/>
    <mergeCell ref="C4:C5"/>
  </mergeCells>
  <phoneticPr fontId="3"/>
  <conditionalFormatting sqref="E25">
    <cfRule type="duplicateValues" dxfId="268" priority="7"/>
    <cfRule type="duplicateValues" dxfId="267" priority="8"/>
    <cfRule type="duplicateValues" dxfId="266" priority="9"/>
  </conditionalFormatting>
  <conditionalFormatting sqref="E26:E1048576 E1:E24">
    <cfRule type="duplicateValues" dxfId="265" priority="342"/>
    <cfRule type="duplicateValues" dxfId="264" priority="343"/>
  </conditionalFormatting>
  <conditionalFormatting sqref="E46">
    <cfRule type="duplicateValues" dxfId="263" priority="21"/>
  </conditionalFormatting>
  <conditionalFormatting sqref="E59">
    <cfRule type="duplicateValues" dxfId="262" priority="22"/>
  </conditionalFormatting>
  <conditionalFormatting sqref="E59:E91 E6:E24 E26:E47 E51:E57">
    <cfRule type="duplicateValues" dxfId="261" priority="344"/>
  </conditionalFormatting>
  <conditionalFormatting sqref="E59:E91 E6:E47 E51:E57">
    <cfRule type="duplicateValues" dxfId="260" priority="349"/>
    <cfRule type="duplicateValues" dxfId="259" priority="350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E6EF-5C54-9F46-8DAC-A83FE0079B8E}">
  <dimension ref="A1:J82"/>
  <sheetViews>
    <sheetView workbookViewId="0">
      <selection activeCell="A51" sqref="A5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30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30</v>
      </c>
      <c r="I16" s="128">
        <f>I15+1</f>
        <v>2</v>
      </c>
      <c r="J16" s="129">
        <f>J15-(J$15-30)/(J$14-1)</f>
        <v>145.86206896551724</v>
      </c>
    </row>
    <row r="17" spans="1:10" ht="15" customHeight="1" x14ac:dyDescent="0.15">
      <c r="A17" s="125" t="s">
        <v>55</v>
      </c>
      <c r="B17" s="69">
        <v>93</v>
      </c>
      <c r="C17" s="69"/>
      <c r="D17" s="69"/>
      <c r="E17" s="130">
        <v>150</v>
      </c>
      <c r="F17" s="70">
        <v>1</v>
      </c>
      <c r="I17" s="128">
        <f t="shared" ref="I17:I44" si="0">I16+1</f>
        <v>3</v>
      </c>
      <c r="J17" s="129">
        <f t="shared" ref="J17:J44" si="1">J16-(J$15-30)/(J$14-1)</f>
        <v>141.72413793103448</v>
      </c>
    </row>
    <row r="18" spans="1:10" ht="15" customHeight="1" x14ac:dyDescent="0.15">
      <c r="A18" s="63" t="s">
        <v>124</v>
      </c>
      <c r="B18" s="69">
        <v>91.67</v>
      </c>
      <c r="C18" s="69"/>
      <c r="D18" s="69"/>
      <c r="E18" s="130">
        <v>145.86206896551724</v>
      </c>
      <c r="F18" s="70">
        <f>F17+1</f>
        <v>2</v>
      </c>
      <c r="I18" s="128">
        <f t="shared" si="0"/>
        <v>4</v>
      </c>
      <c r="J18" s="129">
        <f t="shared" si="1"/>
        <v>137.58620689655172</v>
      </c>
    </row>
    <row r="19" spans="1:10" ht="15" customHeight="1" x14ac:dyDescent="0.15">
      <c r="A19" s="63" t="s">
        <v>53</v>
      </c>
      <c r="B19" s="69">
        <v>90.33</v>
      </c>
      <c r="C19" s="69"/>
      <c r="D19" s="69"/>
      <c r="E19" s="130">
        <v>141.72413793103448</v>
      </c>
      <c r="F19" s="70">
        <f t="shared" ref="F19:F45" si="2">F18+1</f>
        <v>3</v>
      </c>
      <c r="I19" s="128">
        <f t="shared" si="0"/>
        <v>5</v>
      </c>
      <c r="J19" s="129">
        <f t="shared" si="1"/>
        <v>133.44827586206895</v>
      </c>
    </row>
    <row r="20" spans="1:10" ht="15" customHeight="1" x14ac:dyDescent="0.15">
      <c r="A20" s="63" t="s">
        <v>60</v>
      </c>
      <c r="B20" s="69">
        <v>89</v>
      </c>
      <c r="C20" s="69"/>
      <c r="D20" s="69"/>
      <c r="E20" s="130">
        <v>137.58620689655172</v>
      </c>
      <c r="F20" s="70">
        <f t="shared" si="2"/>
        <v>4</v>
      </c>
      <c r="I20" s="128">
        <f t="shared" si="0"/>
        <v>6</v>
      </c>
      <c r="J20" s="129">
        <f t="shared" si="1"/>
        <v>129.31034482758619</v>
      </c>
    </row>
    <row r="21" spans="1:10" ht="15" customHeight="1" x14ac:dyDescent="0.15">
      <c r="A21" s="63" t="s">
        <v>59</v>
      </c>
      <c r="B21" s="69">
        <v>87</v>
      </c>
      <c r="C21" s="69"/>
      <c r="D21" s="69"/>
      <c r="E21" s="130">
        <v>133.44827586206895</v>
      </c>
      <c r="F21" s="70">
        <f t="shared" si="2"/>
        <v>5</v>
      </c>
      <c r="I21" s="128">
        <f t="shared" si="0"/>
        <v>7</v>
      </c>
      <c r="J21" s="129">
        <f t="shared" si="1"/>
        <v>125.17241379310343</v>
      </c>
    </row>
    <row r="22" spans="1:10" ht="15" customHeight="1" x14ac:dyDescent="0.15">
      <c r="A22" s="63" t="s">
        <v>125</v>
      </c>
      <c r="B22" s="69">
        <v>85</v>
      </c>
      <c r="C22" s="69"/>
      <c r="D22" s="69"/>
      <c r="E22" s="130">
        <v>129.31034482758619</v>
      </c>
      <c r="F22" s="70">
        <f t="shared" si="2"/>
        <v>6</v>
      </c>
      <c r="I22" s="128">
        <f t="shared" si="0"/>
        <v>8</v>
      </c>
      <c r="J22" s="129">
        <f t="shared" si="1"/>
        <v>121.03448275862067</v>
      </c>
    </row>
    <row r="23" spans="1:10" ht="15" customHeight="1" x14ac:dyDescent="0.15">
      <c r="A23" s="63" t="s">
        <v>116</v>
      </c>
      <c r="B23" s="69">
        <v>83.33</v>
      </c>
      <c r="C23" s="69"/>
      <c r="D23" s="69"/>
      <c r="E23" s="130">
        <v>125.17241379310343</v>
      </c>
      <c r="F23" s="70">
        <f t="shared" si="2"/>
        <v>7</v>
      </c>
      <c r="I23" s="128">
        <f t="shared" si="0"/>
        <v>9</v>
      </c>
      <c r="J23" s="129">
        <f t="shared" si="1"/>
        <v>116.89655172413791</v>
      </c>
    </row>
    <row r="24" spans="1:10" ht="15" customHeight="1" x14ac:dyDescent="0.15">
      <c r="A24" s="63" t="s">
        <v>111</v>
      </c>
      <c r="B24" s="69">
        <v>81</v>
      </c>
      <c r="C24" s="69"/>
      <c r="D24" s="69"/>
      <c r="E24" s="130">
        <v>121.03448275862067</v>
      </c>
      <c r="F24" s="70">
        <f t="shared" si="2"/>
        <v>8</v>
      </c>
      <c r="I24" s="128">
        <f t="shared" si="0"/>
        <v>10</v>
      </c>
      <c r="J24" s="129">
        <f t="shared" si="1"/>
        <v>112.75862068965515</v>
      </c>
    </row>
    <row r="25" spans="1:10" ht="15" customHeight="1" x14ac:dyDescent="0.15">
      <c r="A25" s="63" t="s">
        <v>123</v>
      </c>
      <c r="B25" s="69">
        <v>79.67</v>
      </c>
      <c r="C25" s="69"/>
      <c r="D25" s="69"/>
      <c r="E25" s="130">
        <v>116.89655172413791</v>
      </c>
      <c r="F25" s="70">
        <f t="shared" si="2"/>
        <v>9</v>
      </c>
      <c r="I25" s="128">
        <f t="shared" si="0"/>
        <v>11</v>
      </c>
      <c r="J25" s="129">
        <f t="shared" si="1"/>
        <v>108.62068965517238</v>
      </c>
    </row>
    <row r="26" spans="1:10" ht="15" customHeight="1" x14ac:dyDescent="0.15">
      <c r="A26" s="63" t="s">
        <v>114</v>
      </c>
      <c r="B26" s="69">
        <v>78.33</v>
      </c>
      <c r="C26" s="69"/>
      <c r="D26" s="69"/>
      <c r="E26" s="130">
        <v>112.75862068965515</v>
      </c>
      <c r="F26" s="70">
        <f t="shared" si="2"/>
        <v>10</v>
      </c>
      <c r="I26" s="128">
        <f t="shared" si="0"/>
        <v>12</v>
      </c>
      <c r="J26" s="129">
        <f t="shared" si="1"/>
        <v>104.48275862068962</v>
      </c>
    </row>
    <row r="27" spans="1:10" ht="15" customHeight="1" x14ac:dyDescent="0.15">
      <c r="A27" s="63" t="s">
        <v>126</v>
      </c>
      <c r="B27" s="69">
        <v>75.33</v>
      </c>
      <c r="C27" s="69"/>
      <c r="D27" s="69"/>
      <c r="E27" s="130">
        <v>108.62068965517238</v>
      </c>
      <c r="F27" s="70">
        <f t="shared" si="2"/>
        <v>11</v>
      </c>
      <c r="I27" s="128">
        <f t="shared" si="0"/>
        <v>13</v>
      </c>
      <c r="J27" s="129">
        <f t="shared" si="1"/>
        <v>100.34482758620686</v>
      </c>
    </row>
    <row r="28" spans="1:10" ht="15" customHeight="1" x14ac:dyDescent="0.15">
      <c r="A28" s="63" t="s">
        <v>61</v>
      </c>
      <c r="B28" s="69">
        <v>72</v>
      </c>
      <c r="C28" s="69"/>
      <c r="D28" s="69"/>
      <c r="E28" s="130">
        <v>104.48275862068962</v>
      </c>
      <c r="F28" s="70">
        <f t="shared" si="2"/>
        <v>12</v>
      </c>
      <c r="I28" s="128">
        <f t="shared" si="0"/>
        <v>14</v>
      </c>
      <c r="J28" s="129">
        <f t="shared" si="1"/>
        <v>96.2068965517241</v>
      </c>
    </row>
    <row r="29" spans="1:10" ht="15" customHeight="1" x14ac:dyDescent="0.15">
      <c r="A29" s="63" t="s">
        <v>118</v>
      </c>
      <c r="B29" s="69">
        <v>66.67</v>
      </c>
      <c r="C29" s="69"/>
      <c r="D29" s="69"/>
      <c r="E29" s="130">
        <v>100.34482758620686</v>
      </c>
      <c r="F29" s="70">
        <f t="shared" si="2"/>
        <v>13</v>
      </c>
      <c r="I29" s="128">
        <f t="shared" si="0"/>
        <v>15</v>
      </c>
      <c r="J29" s="129">
        <f t="shared" si="1"/>
        <v>92.068965517241338</v>
      </c>
    </row>
    <row r="30" spans="1:10" ht="15" customHeight="1" x14ac:dyDescent="0.15">
      <c r="A30" s="63" t="s">
        <v>117</v>
      </c>
      <c r="B30" s="69">
        <v>63.33</v>
      </c>
      <c r="C30" s="69"/>
      <c r="D30" s="69"/>
      <c r="E30" s="130">
        <v>96.2068965517241</v>
      </c>
      <c r="F30" s="70">
        <f t="shared" si="2"/>
        <v>14</v>
      </c>
      <c r="I30" s="128">
        <f t="shared" si="0"/>
        <v>16</v>
      </c>
      <c r="J30" s="129">
        <f t="shared" si="1"/>
        <v>87.931034482758577</v>
      </c>
    </row>
    <row r="31" spans="1:10" ht="15" customHeight="1" x14ac:dyDescent="0.15">
      <c r="A31" s="63" t="s">
        <v>113</v>
      </c>
      <c r="B31" s="69">
        <v>61.33</v>
      </c>
      <c r="C31" s="69"/>
      <c r="D31" s="69"/>
      <c r="E31" s="130">
        <v>92.068965517241338</v>
      </c>
      <c r="F31" s="70">
        <f t="shared" si="2"/>
        <v>15</v>
      </c>
      <c r="I31" s="128">
        <f t="shared" si="0"/>
        <v>17</v>
      </c>
      <c r="J31" s="129">
        <f t="shared" si="1"/>
        <v>83.793103448275815</v>
      </c>
    </row>
    <row r="32" spans="1:10" ht="15" customHeight="1" x14ac:dyDescent="0.15">
      <c r="A32" s="63" t="s">
        <v>127</v>
      </c>
      <c r="B32" s="69">
        <v>60.33</v>
      </c>
      <c r="C32" s="69"/>
      <c r="D32" s="69"/>
      <c r="E32" s="130">
        <v>87.931034482758577</v>
      </c>
      <c r="F32" s="70">
        <f t="shared" si="2"/>
        <v>16</v>
      </c>
      <c r="I32" s="128">
        <f t="shared" si="0"/>
        <v>18</v>
      </c>
      <c r="J32" s="129">
        <f t="shared" si="1"/>
        <v>79.655172413793053</v>
      </c>
    </row>
    <row r="33" spans="1:10" ht="15" customHeight="1" x14ac:dyDescent="0.15">
      <c r="A33" s="63" t="s">
        <v>65</v>
      </c>
      <c r="B33" s="69">
        <v>55</v>
      </c>
      <c r="C33" s="69"/>
      <c r="D33" s="69"/>
      <c r="E33" s="130">
        <v>83.793103448275815</v>
      </c>
      <c r="F33" s="70">
        <f t="shared" si="2"/>
        <v>17</v>
      </c>
      <c r="I33" s="128">
        <f t="shared" si="0"/>
        <v>19</v>
      </c>
      <c r="J33" s="129">
        <f t="shared" si="1"/>
        <v>75.517241379310292</v>
      </c>
    </row>
    <row r="34" spans="1:10" x14ac:dyDescent="0.15">
      <c r="A34" s="63" t="s">
        <v>122</v>
      </c>
      <c r="B34" s="69">
        <v>53.67</v>
      </c>
      <c r="C34" s="69"/>
      <c r="D34" s="69"/>
      <c r="E34" s="130">
        <v>79.655172413793053</v>
      </c>
      <c r="F34" s="70">
        <f t="shared" si="2"/>
        <v>18</v>
      </c>
      <c r="I34" s="128">
        <f t="shared" si="0"/>
        <v>20</v>
      </c>
      <c r="J34" s="129">
        <f t="shared" si="1"/>
        <v>71.37931034482753</v>
      </c>
    </row>
    <row r="35" spans="1:10" x14ac:dyDescent="0.15">
      <c r="A35" s="63" t="s">
        <v>119</v>
      </c>
      <c r="B35" s="69">
        <v>48.67</v>
      </c>
      <c r="C35" s="69"/>
      <c r="D35" s="69"/>
      <c r="E35" s="130">
        <v>75.517241379310292</v>
      </c>
      <c r="F35" s="70">
        <f t="shared" si="2"/>
        <v>19</v>
      </c>
      <c r="I35" s="128">
        <f t="shared" si="0"/>
        <v>21</v>
      </c>
      <c r="J35" s="129">
        <f t="shared" si="1"/>
        <v>67.241379310344769</v>
      </c>
    </row>
    <row r="36" spans="1:10" x14ac:dyDescent="0.15">
      <c r="A36" s="63" t="s">
        <v>115</v>
      </c>
      <c r="B36" s="69">
        <v>45.33</v>
      </c>
      <c r="C36" s="69"/>
      <c r="D36" s="69"/>
      <c r="E36" s="130">
        <v>71.37931034482753</v>
      </c>
      <c r="F36" s="70">
        <f t="shared" si="2"/>
        <v>20</v>
      </c>
      <c r="I36" s="128">
        <f t="shared" si="0"/>
        <v>22</v>
      </c>
      <c r="J36" s="129">
        <f t="shared" si="1"/>
        <v>63.103448275862007</v>
      </c>
    </row>
    <row r="37" spans="1:10" x14ac:dyDescent="0.15">
      <c r="A37" s="63" t="s">
        <v>64</v>
      </c>
      <c r="B37" s="69">
        <v>43.67</v>
      </c>
      <c r="C37" s="69"/>
      <c r="D37" s="69"/>
      <c r="E37" s="130">
        <v>67.241379310344769</v>
      </c>
      <c r="F37" s="70">
        <f t="shared" si="2"/>
        <v>21</v>
      </c>
      <c r="I37" s="128">
        <f t="shared" si="0"/>
        <v>23</v>
      </c>
      <c r="J37" s="129">
        <f t="shared" si="1"/>
        <v>58.965517241379246</v>
      </c>
    </row>
    <row r="38" spans="1:10" x14ac:dyDescent="0.15">
      <c r="A38" s="63" t="s">
        <v>130</v>
      </c>
      <c r="B38" s="69">
        <v>42.67</v>
      </c>
      <c r="C38" s="69"/>
      <c r="D38" s="69"/>
      <c r="E38" s="130">
        <v>63.103448275862007</v>
      </c>
      <c r="F38" s="70">
        <f t="shared" si="2"/>
        <v>22</v>
      </c>
      <c r="I38" s="128">
        <f t="shared" si="0"/>
        <v>24</v>
      </c>
      <c r="J38" s="129">
        <f t="shared" si="1"/>
        <v>54.827586206896484</v>
      </c>
    </row>
    <row r="39" spans="1:10" x14ac:dyDescent="0.15">
      <c r="A39" s="63" t="s">
        <v>121</v>
      </c>
      <c r="B39" s="69">
        <v>41</v>
      </c>
      <c r="C39" s="69"/>
      <c r="D39" s="69"/>
      <c r="E39" s="130">
        <v>58.965517241379246</v>
      </c>
      <c r="F39" s="70">
        <f t="shared" si="2"/>
        <v>23</v>
      </c>
      <c r="I39" s="128">
        <f t="shared" si="0"/>
        <v>25</v>
      </c>
      <c r="J39" s="129">
        <f t="shared" si="1"/>
        <v>50.689655172413723</v>
      </c>
    </row>
    <row r="40" spans="1:10" ht="15" customHeight="1" x14ac:dyDescent="0.15">
      <c r="A40" s="63" t="s">
        <v>128</v>
      </c>
      <c r="B40" s="69">
        <v>36</v>
      </c>
      <c r="C40" s="69"/>
      <c r="D40" s="69"/>
      <c r="E40" s="130">
        <v>54.827586206896484</v>
      </c>
      <c r="F40" s="70">
        <f t="shared" si="2"/>
        <v>24</v>
      </c>
      <c r="I40" s="128">
        <f t="shared" si="0"/>
        <v>26</v>
      </c>
      <c r="J40" s="129">
        <f t="shared" si="1"/>
        <v>46.551724137930961</v>
      </c>
    </row>
    <row r="41" spans="1:10" ht="15" customHeight="1" x14ac:dyDescent="0.15">
      <c r="A41" s="63" t="s">
        <v>134</v>
      </c>
      <c r="B41" s="69">
        <v>33.33</v>
      </c>
      <c r="C41" s="69"/>
      <c r="D41" s="69"/>
      <c r="E41" s="130">
        <v>50.689655172413723</v>
      </c>
      <c r="F41" s="70">
        <f t="shared" si="2"/>
        <v>25</v>
      </c>
      <c r="I41" s="128">
        <f t="shared" si="0"/>
        <v>27</v>
      </c>
      <c r="J41" s="129">
        <f t="shared" si="1"/>
        <v>42.413793103448199</v>
      </c>
    </row>
    <row r="42" spans="1:10" ht="15" customHeight="1" x14ac:dyDescent="0.15">
      <c r="A42" s="63" t="s">
        <v>133</v>
      </c>
      <c r="B42" s="69">
        <v>32.67</v>
      </c>
      <c r="C42" s="69"/>
      <c r="D42" s="69"/>
      <c r="E42" s="130">
        <v>46.551724137930961</v>
      </c>
      <c r="F42" s="70">
        <f t="shared" si="2"/>
        <v>26</v>
      </c>
      <c r="I42" s="128">
        <f t="shared" si="0"/>
        <v>28</v>
      </c>
      <c r="J42" s="129">
        <f t="shared" si="1"/>
        <v>38.275862068965438</v>
      </c>
    </row>
    <row r="43" spans="1:10" ht="15" customHeight="1" x14ac:dyDescent="0.15">
      <c r="A43" s="63" t="s">
        <v>132</v>
      </c>
      <c r="B43" s="69">
        <v>31.33</v>
      </c>
      <c r="C43" s="69"/>
      <c r="D43" s="69"/>
      <c r="E43" s="130">
        <v>42.413793103448199</v>
      </c>
      <c r="F43" s="70">
        <f t="shared" si="2"/>
        <v>27</v>
      </c>
      <c r="I43" s="128">
        <f t="shared" si="0"/>
        <v>29</v>
      </c>
      <c r="J43" s="129">
        <f t="shared" si="1"/>
        <v>34.137931034482676</v>
      </c>
    </row>
    <row r="44" spans="1:10" ht="15" customHeight="1" x14ac:dyDescent="0.15">
      <c r="A44" s="63" t="s">
        <v>67</v>
      </c>
      <c r="B44" s="69">
        <v>19</v>
      </c>
      <c r="C44" s="69"/>
      <c r="D44" s="69"/>
      <c r="E44" s="130">
        <v>38.275862068965438</v>
      </c>
      <c r="F44" s="70">
        <f t="shared" si="2"/>
        <v>28</v>
      </c>
      <c r="I44" s="128">
        <f t="shared" si="0"/>
        <v>30</v>
      </c>
      <c r="J44" s="129">
        <f t="shared" si="1"/>
        <v>29.999999999999918</v>
      </c>
    </row>
    <row r="45" spans="1:10" ht="15" customHeight="1" x14ac:dyDescent="0.15">
      <c r="A45" s="63" t="s">
        <v>112</v>
      </c>
      <c r="B45" s="69">
        <v>10.67</v>
      </c>
      <c r="C45" s="69"/>
      <c r="D45" s="69"/>
      <c r="E45" s="130">
        <v>34.137931034482676</v>
      </c>
      <c r="F45" s="70">
        <f t="shared" si="2"/>
        <v>29</v>
      </c>
      <c r="I45" s="128"/>
      <c r="J45" s="129"/>
    </row>
    <row r="46" spans="1:10" ht="15" customHeight="1" x14ac:dyDescent="0.15">
      <c r="A46" s="63" t="s">
        <v>131</v>
      </c>
      <c r="B46" s="69" t="s">
        <v>80</v>
      </c>
      <c r="C46" s="69"/>
      <c r="D46" s="69"/>
      <c r="E46" s="130">
        <v>0</v>
      </c>
      <c r="F46" s="70">
        <v>30</v>
      </c>
      <c r="I46" s="128"/>
      <c r="J46" s="129"/>
    </row>
    <row r="47" spans="1:10" ht="15" customHeight="1" x14ac:dyDescent="0.15">
      <c r="A47" s="63"/>
      <c r="B47" s="69"/>
      <c r="C47" s="69"/>
      <c r="D47" s="69"/>
      <c r="E47" s="130"/>
      <c r="F47" s="70"/>
    </row>
    <row r="48" spans="1:10" ht="15" customHeight="1" x14ac:dyDescent="0.15">
      <c r="A48" s="63"/>
      <c r="B48" s="69"/>
      <c r="C48" s="69"/>
      <c r="D48" s="69"/>
      <c r="E48" s="130"/>
      <c r="F48" s="70"/>
    </row>
    <row r="49" spans="1:10" ht="15" customHeight="1" x14ac:dyDescent="0.15">
      <c r="A49" s="125"/>
      <c r="B49" s="69"/>
      <c r="C49" s="69"/>
      <c r="D49" s="69"/>
      <c r="E49" s="76"/>
      <c r="F49" s="70"/>
    </row>
    <row r="50" spans="1:10" ht="15" customHeight="1" x14ac:dyDescent="0.15">
      <c r="A50" s="185" t="s">
        <v>265</v>
      </c>
      <c r="B50" s="185"/>
      <c r="C50" s="185"/>
      <c r="D50" s="185"/>
      <c r="E50" s="185"/>
      <c r="F50" s="185"/>
      <c r="I50" s="138" t="s">
        <v>268</v>
      </c>
    </row>
    <row r="51" spans="1:10" ht="15" customHeight="1" x14ac:dyDescent="0.15">
      <c r="A51" s="186" t="s">
        <v>231</v>
      </c>
      <c r="B51" s="187"/>
      <c r="C51" s="187"/>
      <c r="D51" s="187"/>
      <c r="E51" s="188">
        <v>150</v>
      </c>
      <c r="F51" s="189">
        <v>1</v>
      </c>
      <c r="G51" s="138"/>
      <c r="I51" s="191" t="s">
        <v>3</v>
      </c>
      <c r="J51" s="192" t="s">
        <v>135</v>
      </c>
    </row>
    <row r="52" spans="1:10" x14ac:dyDescent="0.15">
      <c r="A52" s="190" t="s">
        <v>48</v>
      </c>
      <c r="B52" s="187"/>
      <c r="C52" s="187"/>
      <c r="D52" s="187"/>
      <c r="E52" s="188">
        <v>121</v>
      </c>
      <c r="F52" s="189">
        <v>8</v>
      </c>
      <c r="I52" s="193" t="s">
        <v>17</v>
      </c>
      <c r="J52" s="194">
        <v>30</v>
      </c>
    </row>
    <row r="53" spans="1:10" x14ac:dyDescent="0.15">
      <c r="I53" s="195">
        <v>1</v>
      </c>
      <c r="J53" s="196">
        <v>150</v>
      </c>
    </row>
    <row r="54" spans="1:10" x14ac:dyDescent="0.15">
      <c r="I54" s="195">
        <f>I53+1</f>
        <v>2</v>
      </c>
      <c r="J54" s="197">
        <f>J53-(J$53-30)/(J$52-1)</f>
        <v>145.86206896551724</v>
      </c>
    </row>
    <row r="55" spans="1:10" x14ac:dyDescent="0.15">
      <c r="I55" s="195">
        <f t="shared" ref="I55:I81" si="3">I54+1</f>
        <v>3</v>
      </c>
      <c r="J55" s="197">
        <f t="shared" ref="J55:J82" si="4">J54-(J$53-30)/(J$52-1)</f>
        <v>141.72413793103448</v>
      </c>
    </row>
    <row r="56" spans="1:10" x14ac:dyDescent="0.15">
      <c r="I56" s="195">
        <f t="shared" si="3"/>
        <v>4</v>
      </c>
      <c r="J56" s="197">
        <f t="shared" si="4"/>
        <v>137.58620689655172</v>
      </c>
    </row>
    <row r="57" spans="1:10" x14ac:dyDescent="0.15">
      <c r="I57" s="195">
        <f t="shared" si="3"/>
        <v>5</v>
      </c>
      <c r="J57" s="197">
        <f t="shared" si="4"/>
        <v>133.44827586206895</v>
      </c>
    </row>
    <row r="58" spans="1:10" x14ac:dyDescent="0.15">
      <c r="I58" s="195">
        <f t="shared" si="3"/>
        <v>6</v>
      </c>
      <c r="J58" s="197">
        <f t="shared" si="4"/>
        <v>129.31034482758619</v>
      </c>
    </row>
    <row r="59" spans="1:10" x14ac:dyDescent="0.15">
      <c r="I59" s="195">
        <f t="shared" si="3"/>
        <v>7</v>
      </c>
      <c r="J59" s="197">
        <f t="shared" si="4"/>
        <v>125.17241379310343</v>
      </c>
    </row>
    <row r="60" spans="1:10" x14ac:dyDescent="0.15">
      <c r="I60" s="195">
        <f t="shared" si="3"/>
        <v>8</v>
      </c>
      <c r="J60" s="197">
        <f t="shared" si="4"/>
        <v>121.03448275862067</v>
      </c>
    </row>
    <row r="61" spans="1:10" x14ac:dyDescent="0.15">
      <c r="I61" s="195">
        <f t="shared" si="3"/>
        <v>9</v>
      </c>
      <c r="J61" s="197">
        <f t="shared" si="4"/>
        <v>116.89655172413791</v>
      </c>
    </row>
    <row r="62" spans="1:10" x14ac:dyDescent="0.15">
      <c r="I62" s="195">
        <f t="shared" si="3"/>
        <v>10</v>
      </c>
      <c r="J62" s="197">
        <f t="shared" si="4"/>
        <v>112.75862068965515</v>
      </c>
    </row>
    <row r="63" spans="1:10" x14ac:dyDescent="0.15">
      <c r="I63" s="195">
        <f t="shared" si="3"/>
        <v>11</v>
      </c>
      <c r="J63" s="197">
        <f t="shared" si="4"/>
        <v>108.62068965517238</v>
      </c>
    </row>
    <row r="64" spans="1:10" x14ac:dyDescent="0.15">
      <c r="I64" s="195">
        <f t="shared" si="3"/>
        <v>12</v>
      </c>
      <c r="J64" s="197">
        <f t="shared" si="4"/>
        <v>104.48275862068962</v>
      </c>
    </row>
    <row r="65" spans="9:10" x14ac:dyDescent="0.15">
      <c r="I65" s="195">
        <f t="shared" si="3"/>
        <v>13</v>
      </c>
      <c r="J65" s="197">
        <f t="shared" si="4"/>
        <v>100.34482758620686</v>
      </c>
    </row>
    <row r="66" spans="9:10" x14ac:dyDescent="0.15">
      <c r="I66" s="195">
        <f t="shared" si="3"/>
        <v>14</v>
      </c>
      <c r="J66" s="197">
        <f t="shared" si="4"/>
        <v>96.2068965517241</v>
      </c>
    </row>
    <row r="67" spans="9:10" x14ac:dyDescent="0.15">
      <c r="I67" s="195">
        <f t="shared" si="3"/>
        <v>15</v>
      </c>
      <c r="J67" s="197">
        <f t="shared" si="4"/>
        <v>92.068965517241338</v>
      </c>
    </row>
    <row r="68" spans="9:10" x14ac:dyDescent="0.15">
      <c r="I68" s="195">
        <f t="shared" si="3"/>
        <v>16</v>
      </c>
      <c r="J68" s="197">
        <f t="shared" si="4"/>
        <v>87.931034482758577</v>
      </c>
    </row>
    <row r="69" spans="9:10" x14ac:dyDescent="0.15">
      <c r="I69" s="195">
        <f t="shared" si="3"/>
        <v>17</v>
      </c>
      <c r="J69" s="197">
        <f t="shared" si="4"/>
        <v>83.793103448275815</v>
      </c>
    </row>
    <row r="70" spans="9:10" x14ac:dyDescent="0.15">
      <c r="I70" s="195">
        <f t="shared" si="3"/>
        <v>18</v>
      </c>
      <c r="J70" s="197">
        <f t="shared" si="4"/>
        <v>79.655172413793053</v>
      </c>
    </row>
    <row r="71" spans="9:10" x14ac:dyDescent="0.15">
      <c r="I71" s="195">
        <f t="shared" si="3"/>
        <v>19</v>
      </c>
      <c r="J71" s="197">
        <f t="shared" si="4"/>
        <v>75.517241379310292</v>
      </c>
    </row>
    <row r="72" spans="9:10" x14ac:dyDescent="0.15">
      <c r="I72" s="195">
        <f t="shared" si="3"/>
        <v>20</v>
      </c>
      <c r="J72" s="197">
        <f t="shared" si="4"/>
        <v>71.37931034482753</v>
      </c>
    </row>
    <row r="73" spans="9:10" x14ac:dyDescent="0.15">
      <c r="I73" s="195">
        <f t="shared" si="3"/>
        <v>21</v>
      </c>
      <c r="J73" s="197">
        <f t="shared" si="4"/>
        <v>67.241379310344769</v>
      </c>
    </row>
    <row r="74" spans="9:10" x14ac:dyDescent="0.15">
      <c r="I74" s="195">
        <f t="shared" si="3"/>
        <v>22</v>
      </c>
      <c r="J74" s="197">
        <f t="shared" si="4"/>
        <v>63.103448275862007</v>
      </c>
    </row>
    <row r="75" spans="9:10" x14ac:dyDescent="0.15">
      <c r="I75" s="195">
        <f t="shared" si="3"/>
        <v>23</v>
      </c>
      <c r="J75" s="197">
        <f t="shared" si="4"/>
        <v>58.965517241379246</v>
      </c>
    </row>
    <row r="76" spans="9:10" x14ac:dyDescent="0.15">
      <c r="I76" s="195">
        <f t="shared" si="3"/>
        <v>24</v>
      </c>
      <c r="J76" s="197">
        <f t="shared" si="4"/>
        <v>54.827586206896484</v>
      </c>
    </row>
    <row r="77" spans="9:10" x14ac:dyDescent="0.15">
      <c r="I77" s="195">
        <f t="shared" si="3"/>
        <v>25</v>
      </c>
      <c r="J77" s="197">
        <f t="shared" si="4"/>
        <v>50.689655172413723</v>
      </c>
    </row>
    <row r="78" spans="9:10" x14ac:dyDescent="0.15">
      <c r="I78" s="195">
        <f t="shared" si="3"/>
        <v>26</v>
      </c>
      <c r="J78" s="197">
        <f t="shared" si="4"/>
        <v>46.551724137930961</v>
      </c>
    </row>
    <row r="79" spans="9:10" x14ac:dyDescent="0.15">
      <c r="I79" s="195">
        <f t="shared" si="3"/>
        <v>27</v>
      </c>
      <c r="J79" s="197">
        <f t="shared" si="4"/>
        <v>42.413793103448199</v>
      </c>
    </row>
    <row r="80" spans="9:10" x14ac:dyDescent="0.15">
      <c r="I80" s="195">
        <f t="shared" si="3"/>
        <v>28</v>
      </c>
      <c r="J80" s="197">
        <f t="shared" si="4"/>
        <v>38.275862068965438</v>
      </c>
    </row>
    <row r="81" spans="9:10" x14ac:dyDescent="0.15">
      <c r="I81" s="195">
        <f t="shared" si="3"/>
        <v>29</v>
      </c>
      <c r="J81" s="197">
        <f t="shared" si="4"/>
        <v>34.137931034482676</v>
      </c>
    </row>
    <row r="82" spans="9:10" x14ac:dyDescent="0.15">
      <c r="I82" s="195">
        <f t="shared" ref="I82" si="5">I81+1</f>
        <v>30</v>
      </c>
      <c r="J82" s="197">
        <f t="shared" si="4"/>
        <v>29.999999999999918</v>
      </c>
    </row>
  </sheetData>
  <sortState xmlns:xlrd2="http://schemas.microsoft.com/office/spreadsheetml/2017/richdata2" ref="A17:D46">
    <sortCondition descending="1" ref="B17:B46"/>
  </sortState>
  <mergeCells count="3">
    <mergeCell ref="A1:A7"/>
    <mergeCell ref="B2:D2"/>
    <mergeCell ref="B4:D4"/>
  </mergeCells>
  <conditionalFormatting sqref="A18:A21 A23 A25 A34 A37">
    <cfRule type="duplicateValues" dxfId="170" priority="6"/>
  </conditionalFormatting>
  <conditionalFormatting sqref="A22">
    <cfRule type="duplicateValues" dxfId="169" priority="4"/>
    <cfRule type="duplicateValues" dxfId="168" priority="5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83BC-37EB-DA44-9A8A-4E105A006DBC}">
  <dimension ref="A1:J138"/>
  <sheetViews>
    <sheetView workbookViewId="0">
      <selection activeCell="H26" sqref="H26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9" max="10" width="10.6640625" style="138"/>
  </cols>
  <sheetData>
    <row r="1" spans="1:10" ht="15" customHeight="1" x14ac:dyDescent="0.15">
      <c r="A1" s="356"/>
      <c r="B1" s="106"/>
      <c r="C1" s="106"/>
      <c r="D1" s="106"/>
      <c r="E1" s="106"/>
      <c r="F1" s="36"/>
      <c r="I1" s="138" t="s">
        <v>152</v>
      </c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  <c r="I2" s="139">
        <v>43485</v>
      </c>
      <c r="J2" s="138" t="s">
        <v>139</v>
      </c>
    </row>
    <row r="3" spans="1:10" ht="15" customHeight="1" x14ac:dyDescent="0.15">
      <c r="A3" s="356"/>
      <c r="B3" s="106"/>
      <c r="C3" s="106"/>
      <c r="D3" s="106"/>
      <c r="E3" s="106"/>
      <c r="F3" s="36"/>
      <c r="I3" s="138" t="s">
        <v>153</v>
      </c>
      <c r="J3" s="138">
        <v>45</v>
      </c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  <c r="J4" s="138" t="s">
        <v>141</v>
      </c>
    </row>
    <row r="5" spans="1:10" ht="15" customHeight="1" x14ac:dyDescent="0.15">
      <c r="A5" s="356"/>
      <c r="B5" s="106"/>
      <c r="C5" s="106"/>
      <c r="D5" s="106"/>
      <c r="E5" s="106"/>
      <c r="F5" s="36"/>
      <c r="I5" s="138">
        <v>1</v>
      </c>
      <c r="J5" s="138">
        <v>500</v>
      </c>
    </row>
    <row r="6" spans="1:10" ht="15" customHeight="1" x14ac:dyDescent="0.15">
      <c r="A6" s="356"/>
      <c r="B6" s="95"/>
      <c r="C6" s="106"/>
      <c r="D6" s="106"/>
      <c r="E6" s="106"/>
      <c r="F6" s="36"/>
      <c r="I6" s="138">
        <f>I5+1</f>
        <v>2</v>
      </c>
      <c r="J6" s="153">
        <f>J5-(J$5-30)/(45-1)</f>
        <v>489.31818181818181</v>
      </c>
    </row>
    <row r="7" spans="1:10" ht="15" customHeight="1" x14ac:dyDescent="0.15">
      <c r="A7" s="356"/>
      <c r="B7" s="106"/>
      <c r="C7" s="106"/>
      <c r="D7" s="106"/>
      <c r="E7" s="106"/>
      <c r="F7" s="36"/>
      <c r="I7" s="140">
        <f t="shared" ref="I7:I49" si="0">I6+1</f>
        <v>3</v>
      </c>
      <c r="J7" s="141">
        <f t="shared" ref="J7:J49" si="1">J6-(J$5-30)/(45-1)</f>
        <v>478.63636363636363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138">
        <f t="shared" si="0"/>
        <v>4</v>
      </c>
      <c r="J8" s="153">
        <f t="shared" si="1"/>
        <v>467.95454545454544</v>
      </c>
    </row>
    <row r="9" spans="1:10" ht="15" customHeight="1" x14ac:dyDescent="0.2">
      <c r="A9" s="96" t="s">
        <v>0</v>
      </c>
      <c r="B9" s="97" t="s">
        <v>151</v>
      </c>
      <c r="C9" s="97"/>
      <c r="D9" s="105"/>
      <c r="E9" s="105"/>
      <c r="F9" s="36"/>
      <c r="I9" s="154">
        <f t="shared" si="0"/>
        <v>5</v>
      </c>
      <c r="J9" s="153">
        <f t="shared" si="1"/>
        <v>457.27272727272725</v>
      </c>
    </row>
    <row r="10" spans="1:10" ht="15" customHeight="1" x14ac:dyDescent="0.2">
      <c r="A10" s="96" t="s">
        <v>9</v>
      </c>
      <c r="B10" s="98">
        <v>43485</v>
      </c>
      <c r="C10" s="99"/>
      <c r="D10" s="100"/>
      <c r="E10" s="100"/>
      <c r="F10" s="36"/>
      <c r="I10" s="154">
        <f t="shared" si="0"/>
        <v>6</v>
      </c>
      <c r="J10" s="153">
        <f t="shared" si="1"/>
        <v>446.59090909090907</v>
      </c>
    </row>
    <row r="11" spans="1:10" ht="15" customHeight="1" x14ac:dyDescent="0.2">
      <c r="A11" s="96" t="s">
        <v>24</v>
      </c>
      <c r="B11" s="97" t="s">
        <v>32</v>
      </c>
      <c r="C11" s="106"/>
      <c r="D11" s="106"/>
      <c r="E11" s="106"/>
      <c r="F11" s="36"/>
      <c r="I11" s="154">
        <f t="shared" si="0"/>
        <v>7</v>
      </c>
      <c r="J11" s="153">
        <f t="shared" si="1"/>
        <v>435.90909090909088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140">
        <f t="shared" si="0"/>
        <v>8</v>
      </c>
      <c r="J12" s="141">
        <f t="shared" si="1"/>
        <v>425.22727272727269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8">
        <f t="shared" si="0"/>
        <v>9</v>
      </c>
      <c r="J13" s="153">
        <f t="shared" si="1"/>
        <v>414.5454545454545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38">
        <f t="shared" si="0"/>
        <v>10</v>
      </c>
      <c r="J14" s="153">
        <f t="shared" si="1"/>
        <v>403.86363636363632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8">
        <f t="shared" si="0"/>
        <v>11</v>
      </c>
      <c r="J15" s="153">
        <f t="shared" si="1"/>
        <v>393.18181818181813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45</v>
      </c>
      <c r="G16" s="102"/>
      <c r="I16" s="154">
        <f t="shared" si="0"/>
        <v>12</v>
      </c>
      <c r="J16" s="153">
        <f t="shared" si="1"/>
        <v>382.49999999999994</v>
      </c>
    </row>
    <row r="17" spans="1:10" ht="16" x14ac:dyDescent="0.2">
      <c r="A17" s="74" t="s">
        <v>52</v>
      </c>
      <c r="B17" s="60">
        <v>85.6</v>
      </c>
      <c r="C17" s="60"/>
      <c r="D17" s="60">
        <v>81</v>
      </c>
      <c r="E17" s="116">
        <v>479</v>
      </c>
      <c r="F17" s="78">
        <v>3</v>
      </c>
      <c r="G17" s="102"/>
      <c r="I17" s="136">
        <f t="shared" si="0"/>
        <v>13</v>
      </c>
      <c r="J17" s="141">
        <f t="shared" si="1"/>
        <v>371.81818181818176</v>
      </c>
    </row>
    <row r="18" spans="1:10" ht="16" x14ac:dyDescent="0.2">
      <c r="A18" s="59" t="s">
        <v>37</v>
      </c>
      <c r="B18" s="60">
        <v>91</v>
      </c>
      <c r="C18" s="60"/>
      <c r="D18" s="60">
        <v>74.599999999999994</v>
      </c>
      <c r="E18" s="116">
        <v>425</v>
      </c>
      <c r="F18" s="78">
        <v>8</v>
      </c>
      <c r="G18" s="102"/>
      <c r="I18" s="136">
        <f t="shared" si="0"/>
        <v>14</v>
      </c>
      <c r="J18" s="141">
        <f t="shared" si="1"/>
        <v>361.13636363636357</v>
      </c>
    </row>
    <row r="19" spans="1:10" x14ac:dyDescent="0.15">
      <c r="A19" s="74" t="s">
        <v>87</v>
      </c>
      <c r="B19" s="60">
        <v>82.4</v>
      </c>
      <c r="C19" s="60"/>
      <c r="D19" s="60">
        <v>52.2</v>
      </c>
      <c r="E19" s="116">
        <v>372</v>
      </c>
      <c r="F19" s="78">
        <v>13</v>
      </c>
      <c r="G19" s="103"/>
      <c r="I19" s="140">
        <f t="shared" si="0"/>
        <v>15</v>
      </c>
      <c r="J19" s="141">
        <f t="shared" si="1"/>
        <v>350.45454545454538</v>
      </c>
    </row>
    <row r="20" spans="1:10" x14ac:dyDescent="0.15">
      <c r="A20" s="74" t="s">
        <v>47</v>
      </c>
      <c r="B20" s="60">
        <v>95</v>
      </c>
      <c r="C20" s="60"/>
      <c r="D20" s="60">
        <v>49</v>
      </c>
      <c r="E20" s="116">
        <v>361</v>
      </c>
      <c r="F20" s="78">
        <v>14</v>
      </c>
      <c r="G20" s="103"/>
      <c r="I20" s="138">
        <f t="shared" si="0"/>
        <v>16</v>
      </c>
      <c r="J20" s="153">
        <f t="shared" si="1"/>
        <v>339.7727272727272</v>
      </c>
    </row>
    <row r="21" spans="1:10" x14ac:dyDescent="0.15">
      <c r="A21" s="74" t="s">
        <v>39</v>
      </c>
      <c r="B21" s="60">
        <v>85.8</v>
      </c>
      <c r="C21" s="60"/>
      <c r="D21" s="60">
        <v>39.799999999999997</v>
      </c>
      <c r="E21" s="116">
        <v>350</v>
      </c>
      <c r="F21" s="78">
        <v>15</v>
      </c>
      <c r="G21" s="103"/>
      <c r="I21" s="138">
        <f t="shared" si="0"/>
        <v>17</v>
      </c>
      <c r="J21" s="153">
        <f t="shared" si="1"/>
        <v>329.09090909090901</v>
      </c>
    </row>
    <row r="22" spans="1:10" x14ac:dyDescent="0.15">
      <c r="A22" s="74" t="s">
        <v>36</v>
      </c>
      <c r="B22" s="60">
        <v>81</v>
      </c>
      <c r="C22" s="60"/>
      <c r="D22" s="60" t="s">
        <v>80</v>
      </c>
      <c r="E22" s="117">
        <v>318</v>
      </c>
      <c r="F22" s="91">
        <v>18</v>
      </c>
      <c r="G22" s="104"/>
      <c r="I22" s="140">
        <f t="shared" si="0"/>
        <v>18</v>
      </c>
      <c r="J22" s="141">
        <f t="shared" si="1"/>
        <v>318.40909090909082</v>
      </c>
    </row>
    <row r="23" spans="1:10" x14ac:dyDescent="0.15">
      <c r="A23" s="74" t="s">
        <v>81</v>
      </c>
      <c r="B23" s="60">
        <v>74.400000000000006</v>
      </c>
      <c r="C23" s="60"/>
      <c r="D23" s="60"/>
      <c r="E23" s="116">
        <v>308</v>
      </c>
      <c r="F23" s="78">
        <v>19</v>
      </c>
      <c r="G23" s="103"/>
      <c r="I23" s="140">
        <f t="shared" si="0"/>
        <v>19</v>
      </c>
      <c r="J23" s="141">
        <f t="shared" si="1"/>
        <v>307.72727272727263</v>
      </c>
    </row>
    <row r="24" spans="1:10" x14ac:dyDescent="0.15">
      <c r="A24" s="74" t="s">
        <v>51</v>
      </c>
      <c r="B24" s="60">
        <v>63.8</v>
      </c>
      <c r="C24" s="60"/>
      <c r="D24" s="60"/>
      <c r="E24" s="116">
        <v>254</v>
      </c>
      <c r="F24" s="78">
        <v>24</v>
      </c>
      <c r="G24" s="103"/>
      <c r="I24" s="138">
        <f t="shared" si="0"/>
        <v>20</v>
      </c>
      <c r="J24" s="153">
        <f t="shared" si="1"/>
        <v>297.04545454545445</v>
      </c>
    </row>
    <row r="25" spans="1:10" x14ac:dyDescent="0.15">
      <c r="A25" s="74" t="s">
        <v>63</v>
      </c>
      <c r="B25" s="60">
        <v>62.4</v>
      </c>
      <c r="C25" s="60"/>
      <c r="D25" s="60"/>
      <c r="E25" s="116">
        <v>233</v>
      </c>
      <c r="F25" s="78">
        <v>26</v>
      </c>
      <c r="G25" s="103"/>
      <c r="I25" s="138">
        <f t="shared" si="0"/>
        <v>21</v>
      </c>
      <c r="J25" s="153">
        <f t="shared" si="1"/>
        <v>286.36363636363626</v>
      </c>
    </row>
    <row r="26" spans="1:10" ht="16" x14ac:dyDescent="0.2">
      <c r="A26" s="74" t="s">
        <v>149</v>
      </c>
      <c r="B26" s="60">
        <v>57.4</v>
      </c>
      <c r="C26" s="60"/>
      <c r="D26" s="60"/>
      <c r="E26" s="116">
        <v>190</v>
      </c>
      <c r="F26" s="78">
        <v>30</v>
      </c>
      <c r="G26" s="103"/>
      <c r="I26" s="154">
        <f t="shared" si="0"/>
        <v>22</v>
      </c>
      <c r="J26" s="153">
        <f t="shared" si="1"/>
        <v>275.68181818181807</v>
      </c>
    </row>
    <row r="27" spans="1:10" x14ac:dyDescent="0.15">
      <c r="A27" s="74" t="s">
        <v>55</v>
      </c>
      <c r="B27" s="60">
        <v>54</v>
      </c>
      <c r="C27" s="60"/>
      <c r="D27" s="60"/>
      <c r="E27" s="116">
        <v>180</v>
      </c>
      <c r="F27" s="78">
        <v>31</v>
      </c>
      <c r="G27" s="103"/>
      <c r="I27" s="138">
        <f t="shared" si="0"/>
        <v>23</v>
      </c>
      <c r="J27" s="153">
        <f t="shared" si="1"/>
        <v>264.99999999999989</v>
      </c>
    </row>
    <row r="28" spans="1:10" ht="16" x14ac:dyDescent="0.2">
      <c r="A28" s="74" t="s">
        <v>59</v>
      </c>
      <c r="B28" s="60">
        <v>52.4</v>
      </c>
      <c r="C28" s="60"/>
      <c r="D28" s="60"/>
      <c r="E28" s="116">
        <v>169</v>
      </c>
      <c r="F28" s="78">
        <v>32</v>
      </c>
      <c r="G28" s="103"/>
      <c r="I28" s="136">
        <f t="shared" si="0"/>
        <v>24</v>
      </c>
      <c r="J28" s="141">
        <f t="shared" si="1"/>
        <v>254.3181818181817</v>
      </c>
    </row>
    <row r="29" spans="1:10" x14ac:dyDescent="0.15">
      <c r="A29" s="59" t="s">
        <v>61</v>
      </c>
      <c r="B29" s="60">
        <v>50.4</v>
      </c>
      <c r="C29" s="60"/>
      <c r="D29" s="60"/>
      <c r="E29" s="116">
        <v>158</v>
      </c>
      <c r="F29" s="78">
        <v>33</v>
      </c>
      <c r="G29" s="102"/>
      <c r="I29" s="138">
        <f t="shared" si="0"/>
        <v>25</v>
      </c>
      <c r="J29" s="153">
        <f t="shared" si="1"/>
        <v>243.63636363636351</v>
      </c>
    </row>
    <row r="30" spans="1:10" x14ac:dyDescent="0.15">
      <c r="A30" s="74" t="s">
        <v>66</v>
      </c>
      <c r="B30" s="60">
        <v>28.4</v>
      </c>
      <c r="C30" s="60"/>
      <c r="D30" s="60"/>
      <c r="E30" s="116">
        <v>126</v>
      </c>
      <c r="F30" s="78">
        <v>36</v>
      </c>
      <c r="G30" s="102"/>
      <c r="I30" s="140">
        <f t="shared" si="0"/>
        <v>26</v>
      </c>
      <c r="J30" s="141">
        <f t="shared" si="1"/>
        <v>232.95454545454533</v>
      </c>
    </row>
    <row r="31" spans="1:10" x14ac:dyDescent="0.15">
      <c r="A31" s="74" t="s">
        <v>53</v>
      </c>
      <c r="B31" s="60">
        <v>23.6</v>
      </c>
      <c r="C31" s="60"/>
      <c r="D31" s="60"/>
      <c r="E31" s="116">
        <v>105</v>
      </c>
      <c r="F31" s="78">
        <v>38</v>
      </c>
      <c r="G31" s="102"/>
      <c r="I31" s="138">
        <f t="shared" si="0"/>
        <v>27</v>
      </c>
      <c r="J31" s="153">
        <f t="shared" si="1"/>
        <v>222.27272727272714</v>
      </c>
    </row>
    <row r="32" spans="1:10" x14ac:dyDescent="0.15">
      <c r="A32" s="74" t="s">
        <v>123</v>
      </c>
      <c r="B32" s="60">
        <v>19.399999999999999</v>
      </c>
      <c r="C32" s="60"/>
      <c r="D32" s="60"/>
      <c r="E32" s="116">
        <v>83</v>
      </c>
      <c r="F32" s="78">
        <v>40</v>
      </c>
      <c r="G32" s="102"/>
      <c r="I32" s="138">
        <f t="shared" si="0"/>
        <v>28</v>
      </c>
      <c r="J32" s="153">
        <f t="shared" si="1"/>
        <v>211.59090909090895</v>
      </c>
    </row>
    <row r="33" spans="1:10" x14ac:dyDescent="0.15">
      <c r="A33" s="74" t="s">
        <v>49</v>
      </c>
      <c r="B33" s="60" t="s">
        <v>80</v>
      </c>
      <c r="C33" s="60"/>
      <c r="D33" s="60"/>
      <c r="E33" s="116"/>
      <c r="F33" s="78"/>
      <c r="I33" s="138">
        <f t="shared" si="0"/>
        <v>29</v>
      </c>
      <c r="J33" s="153">
        <f t="shared" si="1"/>
        <v>200.90909090909076</v>
      </c>
    </row>
    <row r="34" spans="1:10" x14ac:dyDescent="0.15">
      <c r="I34" s="140">
        <f t="shared" si="0"/>
        <v>30</v>
      </c>
      <c r="J34" s="141">
        <f t="shared" si="1"/>
        <v>190.22727272727258</v>
      </c>
    </row>
    <row r="35" spans="1:10" x14ac:dyDescent="0.15">
      <c r="I35" s="140">
        <f t="shared" si="0"/>
        <v>31</v>
      </c>
      <c r="J35" s="141">
        <f t="shared" si="1"/>
        <v>179.54545454545439</v>
      </c>
    </row>
    <row r="36" spans="1:10" x14ac:dyDescent="0.15">
      <c r="I36" s="140">
        <f t="shared" si="0"/>
        <v>32</v>
      </c>
      <c r="J36" s="141">
        <f t="shared" si="1"/>
        <v>168.8636363636362</v>
      </c>
    </row>
    <row r="37" spans="1:10" x14ac:dyDescent="0.15">
      <c r="I37" s="140">
        <f t="shared" si="0"/>
        <v>33</v>
      </c>
      <c r="J37" s="141">
        <f t="shared" si="1"/>
        <v>158.18181818181802</v>
      </c>
    </row>
    <row r="38" spans="1:10" x14ac:dyDescent="0.15">
      <c r="I38" s="138">
        <f t="shared" si="0"/>
        <v>34</v>
      </c>
      <c r="J38" s="153">
        <f t="shared" si="1"/>
        <v>147.49999999999983</v>
      </c>
    </row>
    <row r="39" spans="1:10" x14ac:dyDescent="0.15">
      <c r="I39" s="138">
        <f t="shared" si="0"/>
        <v>35</v>
      </c>
      <c r="J39" s="153">
        <f t="shared" si="1"/>
        <v>136.81818181818164</v>
      </c>
    </row>
    <row r="40" spans="1:10" x14ac:dyDescent="0.15">
      <c r="I40" s="140">
        <f t="shared" si="0"/>
        <v>36</v>
      </c>
      <c r="J40" s="141">
        <f t="shared" si="1"/>
        <v>126.13636363636346</v>
      </c>
    </row>
    <row r="41" spans="1:10" ht="16" x14ac:dyDescent="0.2">
      <c r="I41" s="154">
        <f t="shared" si="0"/>
        <v>37</v>
      </c>
      <c r="J41" s="153">
        <f t="shared" si="1"/>
        <v>115.45454545454527</v>
      </c>
    </row>
    <row r="42" spans="1:10" x14ac:dyDescent="0.15">
      <c r="I42" s="140">
        <f t="shared" si="0"/>
        <v>38</v>
      </c>
      <c r="J42" s="141">
        <f t="shared" si="1"/>
        <v>104.77272727272708</v>
      </c>
    </row>
    <row r="43" spans="1:10" ht="16" x14ac:dyDescent="0.2">
      <c r="I43" s="154">
        <f t="shared" si="0"/>
        <v>39</v>
      </c>
      <c r="J43" s="153">
        <f t="shared" si="1"/>
        <v>94.090909090908895</v>
      </c>
    </row>
    <row r="44" spans="1:10" x14ac:dyDescent="0.15">
      <c r="I44" s="140">
        <f t="shared" si="0"/>
        <v>40</v>
      </c>
      <c r="J44" s="141">
        <f t="shared" si="1"/>
        <v>83.409090909090708</v>
      </c>
    </row>
    <row r="45" spans="1:10" x14ac:dyDescent="0.15">
      <c r="I45" s="138">
        <f t="shared" si="0"/>
        <v>41</v>
      </c>
      <c r="J45" s="153">
        <f t="shared" si="1"/>
        <v>72.727272727272521</v>
      </c>
    </row>
    <row r="46" spans="1:10" x14ac:dyDescent="0.15">
      <c r="I46" s="138">
        <f t="shared" si="0"/>
        <v>42</v>
      </c>
      <c r="J46" s="153">
        <f t="shared" si="1"/>
        <v>62.045454545454341</v>
      </c>
    </row>
    <row r="47" spans="1:10" x14ac:dyDescent="0.15">
      <c r="I47" s="138">
        <f t="shared" si="0"/>
        <v>43</v>
      </c>
      <c r="J47" s="153">
        <f t="shared" si="1"/>
        <v>51.363636363636161</v>
      </c>
    </row>
    <row r="48" spans="1:10" x14ac:dyDescent="0.15">
      <c r="I48" s="138">
        <f t="shared" si="0"/>
        <v>44</v>
      </c>
      <c r="J48" s="153">
        <f t="shared" si="1"/>
        <v>40.681818181817981</v>
      </c>
    </row>
    <row r="49" spans="9:10" x14ac:dyDescent="0.15">
      <c r="I49" s="138">
        <f t="shared" si="0"/>
        <v>45</v>
      </c>
      <c r="J49" s="153">
        <f t="shared" si="1"/>
        <v>29.999999999999801</v>
      </c>
    </row>
    <row r="50" spans="9:10" x14ac:dyDescent="0.15">
      <c r="J50" s="153"/>
    </row>
    <row r="51" spans="9:10" x14ac:dyDescent="0.15">
      <c r="J51" s="153"/>
    </row>
    <row r="52" spans="9:10" ht="16" x14ac:dyDescent="0.2">
      <c r="I52" s="154"/>
      <c r="J52" s="155"/>
    </row>
    <row r="53" spans="9:10" x14ac:dyDescent="0.15">
      <c r="J53" s="153"/>
    </row>
    <row r="54" spans="9:10" x14ac:dyDescent="0.15">
      <c r="J54" s="153"/>
    </row>
    <row r="55" spans="9:10" x14ac:dyDescent="0.15">
      <c r="J55" s="153"/>
    </row>
    <row r="56" spans="9:10" x14ac:dyDescent="0.15">
      <c r="J56" s="153"/>
    </row>
    <row r="57" spans="9:10" x14ac:dyDescent="0.15">
      <c r="J57" s="153"/>
    </row>
    <row r="58" spans="9:10" x14ac:dyDescent="0.15">
      <c r="J58" s="153"/>
    </row>
    <row r="59" spans="9:10" ht="16" x14ac:dyDescent="0.2">
      <c r="I59" s="154"/>
      <c r="J59" s="155"/>
    </row>
    <row r="60" spans="9:10" x14ac:dyDescent="0.15">
      <c r="J60" s="153"/>
    </row>
    <row r="61" spans="9:10" x14ac:dyDescent="0.15">
      <c r="J61" s="153"/>
    </row>
    <row r="62" spans="9:10" x14ac:dyDescent="0.15">
      <c r="J62" s="153"/>
    </row>
    <row r="63" spans="9:10" x14ac:dyDescent="0.15">
      <c r="J63" s="153"/>
    </row>
    <row r="64" spans="9:10" x14ac:dyDescent="0.15">
      <c r="J64" s="153"/>
    </row>
    <row r="65" spans="1:10" x14ac:dyDescent="0.15">
      <c r="J65" s="153"/>
    </row>
    <row r="66" spans="1:10" x14ac:dyDescent="0.15">
      <c r="J66" s="153"/>
    </row>
    <row r="67" spans="1:10" x14ac:dyDescent="0.15">
      <c r="J67" s="153"/>
    </row>
    <row r="68" spans="1:10" x14ac:dyDescent="0.15">
      <c r="J68" s="153"/>
    </row>
    <row r="69" spans="1:10" x14ac:dyDescent="0.15">
      <c r="J69" s="153"/>
    </row>
    <row r="70" spans="1:10" x14ac:dyDescent="0.15">
      <c r="J70" s="153"/>
    </row>
    <row r="71" spans="1:10" x14ac:dyDescent="0.15">
      <c r="J71" s="153"/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  <c r="J72"/>
    </row>
    <row r="73" spans="1:10" ht="15" x14ac:dyDescent="0.15">
      <c r="A73" s="190" t="s">
        <v>35</v>
      </c>
      <c r="B73" s="187"/>
      <c r="C73" s="187"/>
      <c r="D73" s="187"/>
      <c r="E73" s="188">
        <v>426</v>
      </c>
      <c r="F73" s="189">
        <v>7</v>
      </c>
      <c r="G73" s="138"/>
      <c r="I73" s="191" t="s">
        <v>3</v>
      </c>
      <c r="J73" s="192" t="s">
        <v>270</v>
      </c>
    </row>
    <row r="74" spans="1:10" x14ac:dyDescent="0.15">
      <c r="A74" s="190" t="s">
        <v>49</v>
      </c>
      <c r="B74" s="187"/>
      <c r="C74" s="187"/>
      <c r="D74" s="187"/>
      <c r="E74" s="188">
        <v>376</v>
      </c>
      <c r="F74" s="189">
        <v>11</v>
      </c>
      <c r="I74" s="193" t="s">
        <v>17</v>
      </c>
      <c r="J74" s="194">
        <v>39</v>
      </c>
    </row>
    <row r="75" spans="1:10" x14ac:dyDescent="0.15">
      <c r="A75" s="186" t="s">
        <v>231</v>
      </c>
      <c r="B75" s="187"/>
      <c r="C75" s="187"/>
      <c r="D75" s="187"/>
      <c r="E75" s="188">
        <v>55</v>
      </c>
      <c r="F75" s="189">
        <v>37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487.63157894736844</v>
      </c>
    </row>
    <row r="77" spans="1:10" x14ac:dyDescent="0.15">
      <c r="I77" s="195">
        <f t="shared" ref="I77:I113" si="2">I76+1</f>
        <v>3</v>
      </c>
      <c r="J77" s="197">
        <f t="shared" ref="J77:J113" si="3">J76-(J$75-30)/(J$74-1)</f>
        <v>475.26315789473688</v>
      </c>
    </row>
    <row r="78" spans="1:10" x14ac:dyDescent="0.15">
      <c r="I78" s="195">
        <f t="shared" si="2"/>
        <v>4</v>
      </c>
      <c r="J78" s="197">
        <f t="shared" si="3"/>
        <v>462.89473684210532</v>
      </c>
    </row>
    <row r="79" spans="1:10" x14ac:dyDescent="0.15">
      <c r="I79" s="195">
        <f t="shared" si="2"/>
        <v>5</v>
      </c>
      <c r="J79" s="197">
        <f t="shared" si="3"/>
        <v>450.52631578947376</v>
      </c>
    </row>
    <row r="80" spans="1:10" x14ac:dyDescent="0.15">
      <c r="I80" s="195">
        <f t="shared" si="2"/>
        <v>6</v>
      </c>
      <c r="J80" s="197">
        <f t="shared" si="3"/>
        <v>438.1578947368422</v>
      </c>
    </row>
    <row r="81" spans="9:10" x14ac:dyDescent="0.15">
      <c r="I81" s="195">
        <f t="shared" si="2"/>
        <v>7</v>
      </c>
      <c r="J81" s="197">
        <f t="shared" si="3"/>
        <v>425.78947368421063</v>
      </c>
    </row>
    <row r="82" spans="9:10" x14ac:dyDescent="0.15">
      <c r="I82" s="195">
        <f t="shared" si="2"/>
        <v>8</v>
      </c>
      <c r="J82" s="197">
        <f t="shared" si="3"/>
        <v>413.42105263157907</v>
      </c>
    </row>
    <row r="83" spans="9:10" x14ac:dyDescent="0.15">
      <c r="I83" s="195">
        <f t="shared" si="2"/>
        <v>9</v>
      </c>
      <c r="J83" s="197">
        <f t="shared" si="3"/>
        <v>401.05263157894751</v>
      </c>
    </row>
    <row r="84" spans="9:10" x14ac:dyDescent="0.15">
      <c r="I84" s="195">
        <f t="shared" si="2"/>
        <v>10</v>
      </c>
      <c r="J84" s="197">
        <f t="shared" si="3"/>
        <v>388.68421052631595</v>
      </c>
    </row>
    <row r="85" spans="9:10" x14ac:dyDescent="0.15">
      <c r="I85" s="195">
        <f t="shared" si="2"/>
        <v>11</v>
      </c>
      <c r="J85" s="197">
        <f t="shared" si="3"/>
        <v>376.31578947368439</v>
      </c>
    </row>
    <row r="86" spans="9:10" x14ac:dyDescent="0.15">
      <c r="I86" s="195">
        <f t="shared" si="2"/>
        <v>12</v>
      </c>
      <c r="J86" s="197">
        <f t="shared" si="3"/>
        <v>363.94736842105283</v>
      </c>
    </row>
    <row r="87" spans="9:10" x14ac:dyDescent="0.15">
      <c r="I87" s="195">
        <f t="shared" si="2"/>
        <v>13</v>
      </c>
      <c r="J87" s="197">
        <f t="shared" si="3"/>
        <v>351.57894736842127</v>
      </c>
    </row>
    <row r="88" spans="9:10" x14ac:dyDescent="0.15">
      <c r="I88" s="195">
        <f t="shared" si="2"/>
        <v>14</v>
      </c>
      <c r="J88" s="197">
        <f t="shared" si="3"/>
        <v>339.21052631578971</v>
      </c>
    </row>
    <row r="89" spans="9:10" x14ac:dyDescent="0.15">
      <c r="I89" s="195">
        <f t="shared" si="2"/>
        <v>15</v>
      </c>
      <c r="J89" s="197">
        <f t="shared" si="3"/>
        <v>326.84210526315815</v>
      </c>
    </row>
    <row r="90" spans="9:10" x14ac:dyDescent="0.15">
      <c r="I90" s="195">
        <f t="shared" si="2"/>
        <v>16</v>
      </c>
      <c r="J90" s="197">
        <f t="shared" si="3"/>
        <v>314.47368421052659</v>
      </c>
    </row>
    <row r="91" spans="9:10" x14ac:dyDescent="0.15">
      <c r="I91" s="195">
        <f t="shared" si="2"/>
        <v>17</v>
      </c>
      <c r="J91" s="197">
        <f t="shared" si="3"/>
        <v>302.10526315789502</v>
      </c>
    </row>
    <row r="92" spans="9:10" x14ac:dyDescent="0.15">
      <c r="I92" s="195">
        <f t="shared" si="2"/>
        <v>18</v>
      </c>
      <c r="J92" s="197">
        <f t="shared" si="3"/>
        <v>289.73684210526346</v>
      </c>
    </row>
    <row r="93" spans="9:10" x14ac:dyDescent="0.15">
      <c r="I93" s="195">
        <f t="shared" si="2"/>
        <v>19</v>
      </c>
      <c r="J93" s="197">
        <f t="shared" si="3"/>
        <v>277.3684210526319</v>
      </c>
    </row>
    <row r="94" spans="9:10" x14ac:dyDescent="0.15">
      <c r="I94" s="195">
        <f t="shared" si="2"/>
        <v>20</v>
      </c>
      <c r="J94" s="197">
        <f t="shared" si="3"/>
        <v>265.00000000000034</v>
      </c>
    </row>
    <row r="95" spans="9:10" x14ac:dyDescent="0.15">
      <c r="I95" s="195">
        <f t="shared" si="2"/>
        <v>21</v>
      </c>
      <c r="J95" s="197">
        <f t="shared" si="3"/>
        <v>252.63157894736875</v>
      </c>
    </row>
    <row r="96" spans="9:10" x14ac:dyDescent="0.15">
      <c r="I96" s="195">
        <f t="shared" si="2"/>
        <v>22</v>
      </c>
      <c r="J96" s="197">
        <f t="shared" si="3"/>
        <v>240.26315789473716</v>
      </c>
    </row>
    <row r="97" spans="9:10" x14ac:dyDescent="0.15">
      <c r="I97" s="195">
        <f t="shared" si="2"/>
        <v>23</v>
      </c>
      <c r="J97" s="197">
        <f t="shared" si="3"/>
        <v>227.89473684210557</v>
      </c>
    </row>
    <row r="98" spans="9:10" x14ac:dyDescent="0.15">
      <c r="I98" s="195">
        <f t="shared" si="2"/>
        <v>24</v>
      </c>
      <c r="J98" s="197">
        <f t="shared" si="3"/>
        <v>215.52631578947398</v>
      </c>
    </row>
    <row r="99" spans="9:10" x14ac:dyDescent="0.15">
      <c r="I99" s="195">
        <f t="shared" si="2"/>
        <v>25</v>
      </c>
      <c r="J99" s="197">
        <f t="shared" si="3"/>
        <v>203.15789473684239</v>
      </c>
    </row>
    <row r="100" spans="9:10" x14ac:dyDescent="0.15">
      <c r="I100" s="195">
        <f t="shared" si="2"/>
        <v>26</v>
      </c>
      <c r="J100" s="197">
        <f t="shared" si="3"/>
        <v>190.7894736842108</v>
      </c>
    </row>
    <row r="101" spans="9:10" x14ac:dyDescent="0.15">
      <c r="I101" s="195">
        <f t="shared" si="2"/>
        <v>27</v>
      </c>
      <c r="J101" s="197">
        <f t="shared" si="3"/>
        <v>178.42105263157922</v>
      </c>
    </row>
    <row r="102" spans="9:10" x14ac:dyDescent="0.15">
      <c r="I102" s="195">
        <f t="shared" si="2"/>
        <v>28</v>
      </c>
      <c r="J102" s="197">
        <f t="shared" si="3"/>
        <v>166.05263157894763</v>
      </c>
    </row>
    <row r="103" spans="9:10" x14ac:dyDescent="0.15">
      <c r="I103" s="195">
        <f t="shared" si="2"/>
        <v>29</v>
      </c>
      <c r="J103" s="197">
        <f t="shared" si="3"/>
        <v>153.68421052631604</v>
      </c>
    </row>
    <row r="104" spans="9:10" x14ac:dyDescent="0.15">
      <c r="I104" s="195">
        <f t="shared" si="2"/>
        <v>30</v>
      </c>
      <c r="J104" s="197">
        <f t="shared" si="3"/>
        <v>141.31578947368445</v>
      </c>
    </row>
    <row r="105" spans="9:10" x14ac:dyDescent="0.15">
      <c r="I105" s="195">
        <f t="shared" si="2"/>
        <v>31</v>
      </c>
      <c r="J105" s="197">
        <f t="shared" si="3"/>
        <v>128.94736842105286</v>
      </c>
    </row>
    <row r="106" spans="9:10" x14ac:dyDescent="0.15">
      <c r="I106" s="195">
        <f t="shared" si="2"/>
        <v>32</v>
      </c>
      <c r="J106" s="197">
        <f t="shared" si="3"/>
        <v>116.57894736842128</v>
      </c>
    </row>
    <row r="107" spans="9:10" x14ac:dyDescent="0.15">
      <c r="I107" s="195">
        <f t="shared" si="2"/>
        <v>33</v>
      </c>
      <c r="J107" s="197">
        <f t="shared" si="3"/>
        <v>104.21052631578971</v>
      </c>
    </row>
    <row r="108" spans="9:10" x14ac:dyDescent="0.15">
      <c r="I108" s="195">
        <f t="shared" si="2"/>
        <v>34</v>
      </c>
      <c r="J108" s="197">
        <f t="shared" si="3"/>
        <v>91.842105263158132</v>
      </c>
    </row>
    <row r="109" spans="9:10" x14ac:dyDescent="0.15">
      <c r="I109" s="195">
        <f t="shared" si="2"/>
        <v>35</v>
      </c>
      <c r="J109" s="197">
        <f t="shared" si="3"/>
        <v>79.473684210526557</v>
      </c>
    </row>
    <row r="110" spans="9:10" x14ac:dyDescent="0.15">
      <c r="I110" s="195">
        <f t="shared" si="2"/>
        <v>36</v>
      </c>
      <c r="J110" s="197">
        <f t="shared" si="3"/>
        <v>67.105263157894981</v>
      </c>
    </row>
    <row r="111" spans="9:10" x14ac:dyDescent="0.15">
      <c r="I111" s="195">
        <f t="shared" si="2"/>
        <v>37</v>
      </c>
      <c r="J111" s="197">
        <f t="shared" si="3"/>
        <v>54.736842105263406</v>
      </c>
    </row>
    <row r="112" spans="9:10" x14ac:dyDescent="0.15">
      <c r="I112" s="195">
        <f t="shared" si="2"/>
        <v>38</v>
      </c>
      <c r="J112" s="197">
        <f t="shared" si="3"/>
        <v>42.368421052631831</v>
      </c>
    </row>
    <row r="113" spans="9:10" x14ac:dyDescent="0.15">
      <c r="I113" s="195">
        <f t="shared" si="2"/>
        <v>39</v>
      </c>
      <c r="J113" s="197">
        <f t="shared" si="3"/>
        <v>30.000000000000252</v>
      </c>
    </row>
    <row r="114" spans="9:10" x14ac:dyDescent="0.15">
      <c r="I114" s="195"/>
      <c r="J114" s="197"/>
    </row>
    <row r="115" spans="9:10" x14ac:dyDescent="0.15">
      <c r="I115" s="195"/>
      <c r="J115" s="197"/>
    </row>
    <row r="116" spans="9:10" x14ac:dyDescent="0.15">
      <c r="I116" s="195"/>
      <c r="J116" s="197"/>
    </row>
    <row r="117" spans="9:10" x14ac:dyDescent="0.15">
      <c r="I117" s="195"/>
      <c r="J117" s="197"/>
    </row>
    <row r="118" spans="9:10" x14ac:dyDescent="0.15">
      <c r="I118" s="195"/>
      <c r="J118" s="197"/>
    </row>
    <row r="119" spans="9:10" x14ac:dyDescent="0.15">
      <c r="I119" s="195"/>
      <c r="J119" s="197"/>
    </row>
    <row r="120" spans="9:10" x14ac:dyDescent="0.15">
      <c r="I120" s="195"/>
      <c r="J120" s="197"/>
    </row>
    <row r="121" spans="9:10" x14ac:dyDescent="0.15">
      <c r="I121" s="195"/>
      <c r="J121" s="197"/>
    </row>
    <row r="122" spans="9:10" x14ac:dyDescent="0.15">
      <c r="I122" s="195"/>
      <c r="J122" s="197"/>
    </row>
    <row r="123" spans="9:10" x14ac:dyDescent="0.15">
      <c r="I123" s="195"/>
      <c r="J123" s="197"/>
    </row>
    <row r="124" spans="9:10" x14ac:dyDescent="0.15">
      <c r="I124" s="195"/>
      <c r="J124" s="197"/>
    </row>
    <row r="125" spans="9:10" x14ac:dyDescent="0.15">
      <c r="I125" s="195"/>
      <c r="J125" s="197"/>
    </row>
    <row r="126" spans="9:10" x14ac:dyDescent="0.15">
      <c r="I126" s="195"/>
      <c r="J126" s="197"/>
    </row>
    <row r="127" spans="9:10" x14ac:dyDescent="0.15">
      <c r="I127" s="195"/>
      <c r="J127" s="197"/>
    </row>
    <row r="128" spans="9:10" x14ac:dyDescent="0.15">
      <c r="I128" s="195"/>
      <c r="J128" s="197"/>
    </row>
    <row r="129" spans="9:10" x14ac:dyDescent="0.15">
      <c r="I129" s="195"/>
      <c r="J129" s="197"/>
    </row>
    <row r="130" spans="9:10" x14ac:dyDescent="0.15">
      <c r="I130" s="195"/>
      <c r="J130" s="197"/>
    </row>
    <row r="131" spans="9:10" x14ac:dyDescent="0.15">
      <c r="I131" s="195"/>
      <c r="J131" s="197"/>
    </row>
    <row r="132" spans="9:10" x14ac:dyDescent="0.15">
      <c r="I132" s="195"/>
      <c r="J132" s="197"/>
    </row>
    <row r="133" spans="9:10" x14ac:dyDescent="0.15">
      <c r="I133" s="195"/>
      <c r="J133" s="197"/>
    </row>
    <row r="134" spans="9:10" x14ac:dyDescent="0.15">
      <c r="I134" s="195"/>
      <c r="J134" s="197"/>
    </row>
    <row r="135" spans="9:10" x14ac:dyDescent="0.15">
      <c r="I135" s="195"/>
      <c r="J135" s="197"/>
    </row>
    <row r="136" spans="9:10" x14ac:dyDescent="0.15">
      <c r="I136" s="195"/>
      <c r="J136" s="197"/>
    </row>
    <row r="137" spans="9:10" x14ac:dyDescent="0.15">
      <c r="I137" s="195"/>
      <c r="J137" s="197"/>
    </row>
    <row r="138" spans="9:10" x14ac:dyDescent="0.15">
      <c r="I138" s="195"/>
      <c r="J138" s="197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04BE-B3E9-924A-9C25-195A19360827}">
  <dimension ref="A1:J138"/>
  <sheetViews>
    <sheetView topLeftCell="A70" workbookViewId="0">
      <selection activeCell="E76" sqref="E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56"/>
      <c r="B1" s="106"/>
      <c r="C1" s="106"/>
      <c r="D1" s="106"/>
      <c r="E1" s="106"/>
      <c r="F1" s="36"/>
      <c r="I1" s="138" t="s">
        <v>148</v>
      </c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  <c r="I2" s="139">
        <v>43486</v>
      </c>
    </row>
    <row r="3" spans="1:10" ht="15" customHeight="1" x14ac:dyDescent="0.15">
      <c r="A3" s="356"/>
      <c r="B3" s="106"/>
      <c r="C3" s="106"/>
      <c r="D3" s="106"/>
      <c r="E3" s="106"/>
      <c r="F3" s="36"/>
      <c r="I3" s="138" t="s">
        <v>150</v>
      </c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  <c r="J4" s="138" t="s">
        <v>141</v>
      </c>
    </row>
    <row r="5" spans="1:10" ht="15" customHeight="1" x14ac:dyDescent="0.15">
      <c r="A5" s="356"/>
      <c r="B5" s="106"/>
      <c r="C5" s="106"/>
      <c r="D5" s="106"/>
      <c r="E5" s="106"/>
      <c r="F5" s="36"/>
      <c r="I5" s="140">
        <v>1</v>
      </c>
      <c r="J5" s="140">
        <v>500</v>
      </c>
    </row>
    <row r="6" spans="1:10" ht="15" customHeight="1" x14ac:dyDescent="0.15">
      <c r="A6" s="356"/>
      <c r="B6" s="95"/>
      <c r="C6" s="106"/>
      <c r="D6" s="106"/>
      <c r="E6" s="106"/>
      <c r="F6" s="36"/>
      <c r="I6" s="140">
        <f>I5+1</f>
        <v>2</v>
      </c>
      <c r="J6" s="141">
        <f>J5-(J$5-30)/(40-1)</f>
        <v>487.94871794871796</v>
      </c>
    </row>
    <row r="7" spans="1:10" ht="15" customHeight="1" x14ac:dyDescent="0.15">
      <c r="A7" s="356"/>
      <c r="B7" s="106"/>
      <c r="C7" s="106"/>
      <c r="D7" s="106"/>
      <c r="E7" s="106"/>
      <c r="F7" s="36"/>
      <c r="I7" s="138">
        <f t="shared" ref="I7:I44" si="0">I6+1</f>
        <v>3</v>
      </c>
      <c r="J7" s="153">
        <f t="shared" ref="J7:J44" si="1">J6-(J$5-30)/(40-1)</f>
        <v>475.89743589743591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138">
        <f t="shared" si="0"/>
        <v>4</v>
      </c>
      <c r="J8" s="153">
        <f t="shared" si="1"/>
        <v>463.84615384615387</v>
      </c>
    </row>
    <row r="9" spans="1:10" ht="15" customHeight="1" x14ac:dyDescent="0.15">
      <c r="A9" s="96" t="s">
        <v>0</v>
      </c>
      <c r="B9" s="97" t="s">
        <v>147</v>
      </c>
      <c r="C9" s="97"/>
      <c r="D9" s="105"/>
      <c r="E9" s="105"/>
      <c r="F9" s="36"/>
      <c r="I9" s="138">
        <f t="shared" si="0"/>
        <v>5</v>
      </c>
      <c r="J9" s="153">
        <f t="shared" si="1"/>
        <v>451.79487179487182</v>
      </c>
    </row>
    <row r="10" spans="1:10" ht="15" customHeight="1" x14ac:dyDescent="0.15">
      <c r="A10" s="96" t="s">
        <v>9</v>
      </c>
      <c r="B10" s="98">
        <v>43485</v>
      </c>
      <c r="C10" s="99"/>
      <c r="D10" s="100"/>
      <c r="E10" s="100"/>
      <c r="F10" s="36"/>
      <c r="I10" s="138">
        <f t="shared" si="0"/>
        <v>6</v>
      </c>
      <c r="J10" s="153">
        <f t="shared" si="1"/>
        <v>439.74358974358978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138">
        <f t="shared" si="0"/>
        <v>7</v>
      </c>
      <c r="J11" s="153">
        <f t="shared" si="1"/>
        <v>427.69230769230774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138">
        <f t="shared" si="0"/>
        <v>8</v>
      </c>
      <c r="J12" s="153">
        <f t="shared" si="1"/>
        <v>415.64102564102569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8">
        <f t="shared" si="0"/>
        <v>9</v>
      </c>
      <c r="J13" s="153">
        <f t="shared" si="1"/>
        <v>403.58974358974365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38">
        <f t="shared" si="0"/>
        <v>10</v>
      </c>
      <c r="J14" s="153">
        <f t="shared" si="1"/>
        <v>391.5384615384616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8">
        <f t="shared" si="0"/>
        <v>11</v>
      </c>
      <c r="J15" s="153">
        <f t="shared" si="1"/>
        <v>379.48717948717956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40</v>
      </c>
      <c r="G16" s="102"/>
      <c r="I16" s="138">
        <f t="shared" si="0"/>
        <v>12</v>
      </c>
      <c r="J16" s="153">
        <f t="shared" si="1"/>
        <v>367.43589743589752</v>
      </c>
    </row>
    <row r="17" spans="1:10" x14ac:dyDescent="0.15">
      <c r="A17" s="59" t="s">
        <v>36</v>
      </c>
      <c r="B17" s="60">
        <v>89</v>
      </c>
      <c r="C17" s="60"/>
      <c r="D17" s="60">
        <v>181.8</v>
      </c>
      <c r="E17" s="116">
        <v>500</v>
      </c>
      <c r="F17" s="78">
        <v>1</v>
      </c>
      <c r="G17" s="102"/>
      <c r="I17" s="140">
        <f t="shared" si="0"/>
        <v>13</v>
      </c>
      <c r="J17" s="141">
        <f t="shared" si="1"/>
        <v>355.38461538461547</v>
      </c>
    </row>
    <row r="18" spans="1:10" x14ac:dyDescent="0.15">
      <c r="A18" s="74" t="s">
        <v>47</v>
      </c>
      <c r="B18" s="60">
        <v>95.8</v>
      </c>
      <c r="C18" s="60"/>
      <c r="D18" s="60">
        <v>180.2</v>
      </c>
      <c r="E18" s="116">
        <v>488</v>
      </c>
      <c r="F18" s="78">
        <v>2</v>
      </c>
      <c r="G18" s="102"/>
      <c r="I18" s="138">
        <f t="shared" si="0"/>
        <v>14</v>
      </c>
      <c r="J18" s="153">
        <f t="shared" si="1"/>
        <v>343.33333333333343</v>
      </c>
    </row>
    <row r="19" spans="1:10" x14ac:dyDescent="0.15">
      <c r="A19" s="74" t="s">
        <v>37</v>
      </c>
      <c r="B19" s="60">
        <v>92.6</v>
      </c>
      <c r="C19" s="60"/>
      <c r="D19" s="60">
        <v>139.4</v>
      </c>
      <c r="E19" s="116">
        <v>355</v>
      </c>
      <c r="F19" s="78">
        <v>13</v>
      </c>
      <c r="G19" s="103"/>
      <c r="I19" s="138">
        <f t="shared" si="0"/>
        <v>15</v>
      </c>
      <c r="J19" s="153">
        <f t="shared" si="1"/>
        <v>331.28205128205138</v>
      </c>
    </row>
    <row r="20" spans="1:10" x14ac:dyDescent="0.15">
      <c r="A20" s="74" t="s">
        <v>81</v>
      </c>
      <c r="B20" s="60">
        <v>95.4</v>
      </c>
      <c r="C20" s="60"/>
      <c r="D20" s="60">
        <v>123.8</v>
      </c>
      <c r="E20" s="116">
        <v>319</v>
      </c>
      <c r="F20" s="78">
        <v>16</v>
      </c>
      <c r="G20" s="103"/>
      <c r="I20" s="140">
        <f t="shared" si="0"/>
        <v>16</v>
      </c>
      <c r="J20" s="141">
        <f t="shared" si="1"/>
        <v>319.23076923076934</v>
      </c>
    </row>
    <row r="21" spans="1:10" x14ac:dyDescent="0.15">
      <c r="A21" s="74" t="s">
        <v>39</v>
      </c>
      <c r="B21" s="60">
        <v>90</v>
      </c>
      <c r="C21" s="60"/>
      <c r="D21" s="60">
        <v>88</v>
      </c>
      <c r="E21" s="117">
        <v>307</v>
      </c>
      <c r="F21" s="91">
        <v>17</v>
      </c>
      <c r="G21" s="103"/>
      <c r="I21" s="140">
        <f t="shared" si="0"/>
        <v>17</v>
      </c>
      <c r="J21" s="141">
        <f t="shared" si="1"/>
        <v>307.1794871794873</v>
      </c>
    </row>
    <row r="22" spans="1:10" x14ac:dyDescent="0.15">
      <c r="A22" s="74" t="s">
        <v>51</v>
      </c>
      <c r="B22" s="60">
        <v>80</v>
      </c>
      <c r="C22" s="60"/>
      <c r="D22" s="60"/>
      <c r="E22" s="116">
        <v>259</v>
      </c>
      <c r="F22" s="78">
        <v>21</v>
      </c>
      <c r="G22" s="104"/>
      <c r="I22" s="138">
        <f t="shared" si="0"/>
        <v>18</v>
      </c>
      <c r="J22" s="153">
        <f t="shared" si="1"/>
        <v>295.12820512820525</v>
      </c>
    </row>
    <row r="23" spans="1:10" x14ac:dyDescent="0.15">
      <c r="A23" s="74" t="s">
        <v>55</v>
      </c>
      <c r="B23" s="60">
        <v>79.599999999999994</v>
      </c>
      <c r="C23" s="60"/>
      <c r="D23" s="60"/>
      <c r="E23" s="116">
        <v>247</v>
      </c>
      <c r="F23" s="78">
        <v>22</v>
      </c>
      <c r="G23" s="103"/>
      <c r="I23" s="138">
        <f t="shared" si="0"/>
        <v>19</v>
      </c>
      <c r="J23" s="153">
        <f t="shared" si="1"/>
        <v>283.07692307692321</v>
      </c>
    </row>
    <row r="24" spans="1:10" x14ac:dyDescent="0.15">
      <c r="A24" s="74" t="s">
        <v>87</v>
      </c>
      <c r="B24" s="60">
        <v>74.599999999999994</v>
      </c>
      <c r="C24" s="60"/>
      <c r="D24" s="60"/>
      <c r="E24" s="116">
        <v>223</v>
      </c>
      <c r="F24" s="78">
        <v>24</v>
      </c>
      <c r="G24" s="103"/>
      <c r="I24" s="138">
        <f t="shared" si="0"/>
        <v>20</v>
      </c>
      <c r="J24" s="153">
        <f t="shared" si="1"/>
        <v>271.02564102564116</v>
      </c>
    </row>
    <row r="25" spans="1:10" ht="16" x14ac:dyDescent="0.2">
      <c r="A25" s="74" t="s">
        <v>59</v>
      </c>
      <c r="B25" s="60">
        <v>74.2</v>
      </c>
      <c r="C25" s="60"/>
      <c r="D25" s="60"/>
      <c r="E25" s="116">
        <v>211</v>
      </c>
      <c r="F25" s="78">
        <v>25</v>
      </c>
      <c r="G25" s="103"/>
      <c r="I25" s="136">
        <f t="shared" si="0"/>
        <v>21</v>
      </c>
      <c r="J25" s="141">
        <f t="shared" si="1"/>
        <v>258.97435897435912</v>
      </c>
    </row>
    <row r="26" spans="1:10" x14ac:dyDescent="0.15">
      <c r="A26" s="74" t="s">
        <v>149</v>
      </c>
      <c r="B26" s="60">
        <v>67.8</v>
      </c>
      <c r="C26" s="60"/>
      <c r="D26" s="60"/>
      <c r="E26" s="116">
        <v>138</v>
      </c>
      <c r="F26" s="78">
        <v>31</v>
      </c>
      <c r="G26" s="103"/>
      <c r="I26" s="140">
        <f t="shared" si="0"/>
        <v>22</v>
      </c>
      <c r="J26" s="141">
        <f t="shared" si="1"/>
        <v>246.92307692307708</v>
      </c>
    </row>
    <row r="27" spans="1:10" x14ac:dyDescent="0.15">
      <c r="A27" s="74" t="s">
        <v>52</v>
      </c>
      <c r="B27" s="60">
        <v>67</v>
      </c>
      <c r="C27" s="60"/>
      <c r="D27" s="60"/>
      <c r="E27" s="116">
        <v>126</v>
      </c>
      <c r="F27" s="78">
        <v>32</v>
      </c>
      <c r="G27" s="103"/>
      <c r="I27" s="138">
        <f t="shared" si="0"/>
        <v>23</v>
      </c>
      <c r="J27" s="153">
        <f t="shared" si="1"/>
        <v>234.87179487179503</v>
      </c>
    </row>
    <row r="28" spans="1:10" x14ac:dyDescent="0.15">
      <c r="A28" s="59" t="s">
        <v>53</v>
      </c>
      <c r="B28" s="60">
        <v>60</v>
      </c>
      <c r="C28" s="60"/>
      <c r="D28" s="60"/>
      <c r="E28" s="116">
        <v>90</v>
      </c>
      <c r="F28" s="78">
        <v>35</v>
      </c>
      <c r="G28" s="103"/>
      <c r="I28" s="140">
        <f t="shared" si="0"/>
        <v>24</v>
      </c>
      <c r="J28" s="141">
        <f t="shared" si="1"/>
        <v>222.82051282051299</v>
      </c>
    </row>
    <row r="29" spans="1:10" ht="16" x14ac:dyDescent="0.2">
      <c r="A29" s="74" t="s">
        <v>61</v>
      </c>
      <c r="B29" s="60">
        <v>48.8</v>
      </c>
      <c r="C29" s="60"/>
      <c r="D29" s="60"/>
      <c r="E29" s="116">
        <v>66</v>
      </c>
      <c r="F29" s="78">
        <v>37</v>
      </c>
      <c r="G29" s="102"/>
      <c r="I29" s="136">
        <f t="shared" si="0"/>
        <v>25</v>
      </c>
      <c r="J29" s="141">
        <f t="shared" si="1"/>
        <v>210.76923076923094</v>
      </c>
    </row>
    <row r="30" spans="1:10" x14ac:dyDescent="0.15">
      <c r="A30" s="74" t="s">
        <v>123</v>
      </c>
      <c r="B30" s="60">
        <v>48.2</v>
      </c>
      <c r="C30" s="60"/>
      <c r="D30" s="60"/>
      <c r="E30" s="116">
        <v>54</v>
      </c>
      <c r="F30" s="78">
        <v>38</v>
      </c>
      <c r="G30" s="102"/>
      <c r="I30" s="138">
        <f t="shared" si="0"/>
        <v>26</v>
      </c>
      <c r="J30" s="153">
        <f t="shared" si="1"/>
        <v>198.7179487179489</v>
      </c>
    </row>
    <row r="31" spans="1:10" x14ac:dyDescent="0.15">
      <c r="A31" s="74" t="s">
        <v>66</v>
      </c>
      <c r="B31" s="60" t="s">
        <v>80</v>
      </c>
      <c r="C31" s="60"/>
      <c r="D31" s="60"/>
      <c r="E31" s="116"/>
      <c r="F31" s="78"/>
      <c r="G31" s="102"/>
      <c r="I31" s="138">
        <f t="shared" si="0"/>
        <v>27</v>
      </c>
      <c r="J31" s="153">
        <f t="shared" si="1"/>
        <v>186.66666666666686</v>
      </c>
    </row>
    <row r="32" spans="1:10" x14ac:dyDescent="0.15">
      <c r="G32" s="102"/>
      <c r="I32" s="138">
        <f t="shared" si="0"/>
        <v>28</v>
      </c>
      <c r="J32" s="153">
        <f t="shared" si="1"/>
        <v>174.61538461538481</v>
      </c>
    </row>
    <row r="33" spans="9:10" x14ac:dyDescent="0.15">
      <c r="I33" s="138">
        <f t="shared" si="0"/>
        <v>29</v>
      </c>
      <c r="J33" s="153">
        <f t="shared" si="1"/>
        <v>162.56410256410277</v>
      </c>
    </row>
    <row r="34" spans="9:10" x14ac:dyDescent="0.15">
      <c r="I34" s="138">
        <f t="shared" si="0"/>
        <v>30</v>
      </c>
      <c r="J34" s="153">
        <f t="shared" si="1"/>
        <v>150.51282051282072</v>
      </c>
    </row>
    <row r="35" spans="9:10" ht="16" x14ac:dyDescent="0.2">
      <c r="I35" s="136">
        <f t="shared" si="0"/>
        <v>31</v>
      </c>
      <c r="J35" s="141">
        <f t="shared" si="1"/>
        <v>138.46153846153868</v>
      </c>
    </row>
    <row r="36" spans="9:10" x14ac:dyDescent="0.15">
      <c r="I36" s="140">
        <f t="shared" si="0"/>
        <v>32</v>
      </c>
      <c r="J36" s="141">
        <f t="shared" si="1"/>
        <v>126.41025641025664</v>
      </c>
    </row>
    <row r="37" spans="9:10" ht="16" x14ac:dyDescent="0.2">
      <c r="I37" s="154">
        <f t="shared" si="0"/>
        <v>33</v>
      </c>
      <c r="J37" s="153">
        <f t="shared" si="1"/>
        <v>114.35897435897459</v>
      </c>
    </row>
    <row r="38" spans="9:10" x14ac:dyDescent="0.15">
      <c r="I38" s="138">
        <f t="shared" si="0"/>
        <v>34</v>
      </c>
      <c r="J38" s="153">
        <f t="shared" si="1"/>
        <v>102.30769230769255</v>
      </c>
    </row>
    <row r="39" spans="9:10" x14ac:dyDescent="0.15">
      <c r="I39" s="140">
        <f t="shared" si="0"/>
        <v>35</v>
      </c>
      <c r="J39" s="141">
        <f t="shared" si="1"/>
        <v>90.256410256410504</v>
      </c>
    </row>
    <row r="40" spans="9:10" x14ac:dyDescent="0.15">
      <c r="I40" s="138">
        <f t="shared" si="0"/>
        <v>36</v>
      </c>
      <c r="J40" s="153">
        <f t="shared" si="1"/>
        <v>78.20512820512846</v>
      </c>
    </row>
    <row r="41" spans="9:10" x14ac:dyDescent="0.15">
      <c r="I41" s="140">
        <f t="shared" si="0"/>
        <v>37</v>
      </c>
      <c r="J41" s="141">
        <f t="shared" si="1"/>
        <v>66.153846153846416</v>
      </c>
    </row>
    <row r="42" spans="9:10" x14ac:dyDescent="0.15">
      <c r="I42" s="140">
        <f t="shared" si="0"/>
        <v>38</v>
      </c>
      <c r="J42" s="141">
        <f t="shared" si="1"/>
        <v>54.102564102564365</v>
      </c>
    </row>
    <row r="43" spans="9:10" x14ac:dyDescent="0.15">
      <c r="I43" s="138">
        <f t="shared" si="0"/>
        <v>39</v>
      </c>
      <c r="J43" s="153">
        <f t="shared" si="1"/>
        <v>42.051282051282314</v>
      </c>
    </row>
    <row r="44" spans="9:10" x14ac:dyDescent="0.15">
      <c r="I44" s="138">
        <f t="shared" si="0"/>
        <v>40</v>
      </c>
      <c r="J44" s="153">
        <f t="shared" si="1"/>
        <v>30.000000000000263</v>
      </c>
    </row>
    <row r="45" spans="9:10" x14ac:dyDescent="0.15">
      <c r="J45" s="153"/>
    </row>
    <row r="46" spans="9:10" x14ac:dyDescent="0.15">
      <c r="J46" s="153"/>
    </row>
    <row r="47" spans="9:10" x14ac:dyDescent="0.15">
      <c r="J47" s="153"/>
    </row>
    <row r="48" spans="9:10" x14ac:dyDescent="0.15">
      <c r="J48" s="153"/>
    </row>
    <row r="49" spans="9:10" x14ac:dyDescent="0.15">
      <c r="J49" s="153"/>
    </row>
    <row r="50" spans="9:10" x14ac:dyDescent="0.15">
      <c r="J50" s="153"/>
    </row>
    <row r="51" spans="9:10" x14ac:dyDescent="0.15">
      <c r="J51" s="153"/>
    </row>
    <row r="52" spans="9:10" x14ac:dyDescent="0.15">
      <c r="J52" s="153"/>
    </row>
    <row r="53" spans="9:10" x14ac:dyDescent="0.15">
      <c r="J53" s="153"/>
    </row>
    <row r="54" spans="9:10" ht="16" x14ac:dyDescent="0.2">
      <c r="I54" s="154"/>
      <c r="J54" s="155"/>
    </row>
    <row r="55" spans="9:10" x14ac:dyDescent="0.15">
      <c r="J55" s="153"/>
    </row>
    <row r="56" spans="9:10" x14ac:dyDescent="0.15">
      <c r="J56" s="153"/>
    </row>
    <row r="57" spans="9:10" x14ac:dyDescent="0.15">
      <c r="J57" s="153"/>
    </row>
    <row r="58" spans="9:10" x14ac:dyDescent="0.15">
      <c r="J58" s="153"/>
    </row>
    <row r="59" spans="9:10" ht="16" x14ac:dyDescent="0.2">
      <c r="I59" s="154"/>
      <c r="J59" s="155"/>
    </row>
    <row r="60" spans="9:10" x14ac:dyDescent="0.15">
      <c r="J60" s="153"/>
    </row>
    <row r="61" spans="9:10" x14ac:dyDescent="0.15">
      <c r="J61" s="153"/>
    </row>
    <row r="62" spans="9:10" x14ac:dyDescent="0.15">
      <c r="J62" s="153"/>
    </row>
    <row r="63" spans="9:10" x14ac:dyDescent="0.15">
      <c r="J63" s="153"/>
    </row>
    <row r="64" spans="9:10" x14ac:dyDescent="0.15">
      <c r="J64" s="153"/>
    </row>
    <row r="65" spans="1:10" x14ac:dyDescent="0.15">
      <c r="J65" s="153"/>
    </row>
    <row r="66" spans="1:10" x14ac:dyDescent="0.15">
      <c r="J66" s="153"/>
    </row>
    <row r="67" spans="1:10" x14ac:dyDescent="0.15">
      <c r="J67" s="153"/>
    </row>
    <row r="68" spans="1:10" x14ac:dyDescent="0.15">
      <c r="J68" s="153"/>
    </row>
    <row r="69" spans="1:10" x14ac:dyDescent="0.15">
      <c r="J69" s="153"/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  <c r="J72"/>
    </row>
    <row r="73" spans="1:10" ht="15" x14ac:dyDescent="0.15">
      <c r="A73" s="186" t="s">
        <v>231</v>
      </c>
      <c r="B73" s="187"/>
      <c r="C73" s="187"/>
      <c r="D73" s="187"/>
      <c r="E73" s="188">
        <v>431</v>
      </c>
      <c r="F73" s="189">
        <v>6</v>
      </c>
      <c r="G73" s="138"/>
      <c r="I73" s="191" t="s">
        <v>3</v>
      </c>
      <c r="J73" s="192" t="s">
        <v>270</v>
      </c>
    </row>
    <row r="74" spans="1:10" x14ac:dyDescent="0.15">
      <c r="A74" s="190" t="s">
        <v>49</v>
      </c>
      <c r="B74" s="187"/>
      <c r="C74" s="187"/>
      <c r="D74" s="187"/>
      <c r="E74" s="188">
        <v>348</v>
      </c>
      <c r="F74" s="189">
        <v>12</v>
      </c>
      <c r="I74" s="193" t="s">
        <v>17</v>
      </c>
      <c r="J74" s="194">
        <v>35</v>
      </c>
    </row>
    <row r="75" spans="1:10" x14ac:dyDescent="0.15">
      <c r="A75" s="190" t="s">
        <v>35</v>
      </c>
      <c r="B75" s="187"/>
      <c r="C75" s="187"/>
      <c r="D75" s="187"/>
      <c r="E75" s="188">
        <v>196</v>
      </c>
      <c r="F75" s="189">
        <v>23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486.1764705882353</v>
      </c>
    </row>
    <row r="77" spans="1:10" x14ac:dyDescent="0.15">
      <c r="I77" s="195">
        <f t="shared" ref="I77:I109" si="2">I76+1</f>
        <v>3</v>
      </c>
      <c r="J77" s="197">
        <f t="shared" ref="J77:J109" si="3">J76-(J$75-30)/(J$74-1)</f>
        <v>472.35294117647061</v>
      </c>
    </row>
    <row r="78" spans="1:10" x14ac:dyDescent="0.15">
      <c r="I78" s="195">
        <f t="shared" si="2"/>
        <v>4</v>
      </c>
      <c r="J78" s="197">
        <f t="shared" si="3"/>
        <v>458.52941176470591</v>
      </c>
    </row>
    <row r="79" spans="1:10" x14ac:dyDescent="0.15">
      <c r="I79" s="195">
        <f t="shared" si="2"/>
        <v>5</v>
      </c>
      <c r="J79" s="197">
        <f t="shared" si="3"/>
        <v>444.70588235294122</v>
      </c>
    </row>
    <row r="80" spans="1:10" x14ac:dyDescent="0.15">
      <c r="I80" s="195">
        <f t="shared" si="2"/>
        <v>6</v>
      </c>
      <c r="J80" s="197">
        <f t="shared" si="3"/>
        <v>430.88235294117652</v>
      </c>
    </row>
    <row r="81" spans="9:10" x14ac:dyDescent="0.15">
      <c r="I81" s="195">
        <f t="shared" si="2"/>
        <v>7</v>
      </c>
      <c r="J81" s="197">
        <f t="shared" si="3"/>
        <v>417.05882352941182</v>
      </c>
    </row>
    <row r="82" spans="9:10" x14ac:dyDescent="0.15">
      <c r="I82" s="195">
        <f t="shared" si="2"/>
        <v>8</v>
      </c>
      <c r="J82" s="197">
        <f t="shared" si="3"/>
        <v>403.23529411764713</v>
      </c>
    </row>
    <row r="83" spans="9:10" x14ac:dyDescent="0.15">
      <c r="I83" s="195">
        <f t="shared" si="2"/>
        <v>9</v>
      </c>
      <c r="J83" s="197">
        <f t="shared" si="3"/>
        <v>389.41176470588243</v>
      </c>
    </row>
    <row r="84" spans="9:10" x14ac:dyDescent="0.15">
      <c r="I84" s="195">
        <f t="shared" si="2"/>
        <v>10</v>
      </c>
      <c r="J84" s="197">
        <f t="shared" si="3"/>
        <v>375.58823529411774</v>
      </c>
    </row>
    <row r="85" spans="9:10" x14ac:dyDescent="0.15">
      <c r="I85" s="195">
        <f t="shared" si="2"/>
        <v>11</v>
      </c>
      <c r="J85" s="197">
        <f t="shared" si="3"/>
        <v>361.76470588235304</v>
      </c>
    </row>
    <row r="86" spans="9:10" x14ac:dyDescent="0.15">
      <c r="I86" s="195">
        <f t="shared" si="2"/>
        <v>12</v>
      </c>
      <c r="J86" s="197">
        <f t="shared" si="3"/>
        <v>347.94117647058835</v>
      </c>
    </row>
    <row r="87" spans="9:10" x14ac:dyDescent="0.15">
      <c r="I87" s="195">
        <f t="shared" si="2"/>
        <v>13</v>
      </c>
      <c r="J87" s="197">
        <f t="shared" si="3"/>
        <v>334.11764705882365</v>
      </c>
    </row>
    <row r="88" spans="9:10" x14ac:dyDescent="0.15">
      <c r="I88" s="195">
        <f t="shared" si="2"/>
        <v>14</v>
      </c>
      <c r="J88" s="197">
        <f t="shared" si="3"/>
        <v>320.29411764705895</v>
      </c>
    </row>
    <row r="89" spans="9:10" x14ac:dyDescent="0.15">
      <c r="I89" s="195">
        <f t="shared" si="2"/>
        <v>15</v>
      </c>
      <c r="J89" s="197">
        <f t="shared" si="3"/>
        <v>306.47058823529426</v>
      </c>
    </row>
    <row r="90" spans="9:10" x14ac:dyDescent="0.15">
      <c r="I90" s="195">
        <f t="shared" si="2"/>
        <v>16</v>
      </c>
      <c r="J90" s="197">
        <f t="shared" si="3"/>
        <v>292.64705882352956</v>
      </c>
    </row>
    <row r="91" spans="9:10" x14ac:dyDescent="0.15">
      <c r="I91" s="195">
        <f t="shared" si="2"/>
        <v>17</v>
      </c>
      <c r="J91" s="197">
        <f t="shared" si="3"/>
        <v>278.82352941176487</v>
      </c>
    </row>
    <row r="92" spans="9:10" x14ac:dyDescent="0.15">
      <c r="I92" s="195">
        <f t="shared" si="2"/>
        <v>18</v>
      </c>
      <c r="J92" s="197">
        <f t="shared" si="3"/>
        <v>265.00000000000017</v>
      </c>
    </row>
    <row r="93" spans="9:10" x14ac:dyDescent="0.15">
      <c r="I93" s="195">
        <f t="shared" si="2"/>
        <v>19</v>
      </c>
      <c r="J93" s="197">
        <f t="shared" si="3"/>
        <v>251.17647058823547</v>
      </c>
    </row>
    <row r="94" spans="9:10" x14ac:dyDescent="0.15">
      <c r="I94" s="195">
        <f t="shared" si="2"/>
        <v>20</v>
      </c>
      <c r="J94" s="197">
        <f t="shared" si="3"/>
        <v>237.35294117647078</v>
      </c>
    </row>
    <row r="95" spans="9:10" x14ac:dyDescent="0.15">
      <c r="I95" s="195">
        <f t="shared" si="2"/>
        <v>21</v>
      </c>
      <c r="J95" s="197">
        <f t="shared" si="3"/>
        <v>223.52941176470608</v>
      </c>
    </row>
    <row r="96" spans="9:10" x14ac:dyDescent="0.15">
      <c r="I96" s="195">
        <f t="shared" si="2"/>
        <v>22</v>
      </c>
      <c r="J96" s="197">
        <f t="shared" si="3"/>
        <v>209.70588235294139</v>
      </c>
    </row>
    <row r="97" spans="9:10" x14ac:dyDescent="0.15">
      <c r="I97" s="195">
        <f t="shared" si="2"/>
        <v>23</v>
      </c>
      <c r="J97" s="197">
        <f t="shared" si="3"/>
        <v>195.88235294117669</v>
      </c>
    </row>
    <row r="98" spans="9:10" x14ac:dyDescent="0.15">
      <c r="I98" s="195">
        <f t="shared" si="2"/>
        <v>24</v>
      </c>
      <c r="J98" s="197">
        <f t="shared" si="3"/>
        <v>182.058823529412</v>
      </c>
    </row>
    <row r="99" spans="9:10" x14ac:dyDescent="0.15">
      <c r="I99" s="195">
        <f t="shared" si="2"/>
        <v>25</v>
      </c>
      <c r="J99" s="197">
        <f t="shared" si="3"/>
        <v>168.2352941176473</v>
      </c>
    </row>
    <row r="100" spans="9:10" x14ac:dyDescent="0.15">
      <c r="I100" s="195">
        <f t="shared" si="2"/>
        <v>26</v>
      </c>
      <c r="J100" s="197">
        <f t="shared" si="3"/>
        <v>154.4117647058826</v>
      </c>
    </row>
    <row r="101" spans="9:10" x14ac:dyDescent="0.15">
      <c r="I101" s="195">
        <f t="shared" si="2"/>
        <v>27</v>
      </c>
      <c r="J101" s="197">
        <f t="shared" si="3"/>
        <v>140.58823529411791</v>
      </c>
    </row>
    <row r="102" spans="9:10" x14ac:dyDescent="0.15">
      <c r="I102" s="195">
        <f t="shared" si="2"/>
        <v>28</v>
      </c>
      <c r="J102" s="197">
        <f t="shared" si="3"/>
        <v>126.7647058823532</v>
      </c>
    </row>
    <row r="103" spans="9:10" x14ac:dyDescent="0.15">
      <c r="I103" s="195">
        <f t="shared" si="2"/>
        <v>29</v>
      </c>
      <c r="J103" s="197">
        <f t="shared" si="3"/>
        <v>112.94117647058849</v>
      </c>
    </row>
    <row r="104" spans="9:10" x14ac:dyDescent="0.15">
      <c r="I104" s="195">
        <f t="shared" si="2"/>
        <v>30</v>
      </c>
      <c r="J104" s="197">
        <f t="shared" si="3"/>
        <v>99.117647058823778</v>
      </c>
    </row>
    <row r="105" spans="9:10" x14ac:dyDescent="0.15">
      <c r="I105" s="195">
        <f t="shared" si="2"/>
        <v>31</v>
      </c>
      <c r="J105" s="197">
        <f t="shared" si="3"/>
        <v>85.294117647059068</v>
      </c>
    </row>
    <row r="106" spans="9:10" x14ac:dyDescent="0.15">
      <c r="I106" s="195">
        <f t="shared" si="2"/>
        <v>32</v>
      </c>
      <c r="J106" s="197">
        <f t="shared" si="3"/>
        <v>71.470588235294358</v>
      </c>
    </row>
    <row r="107" spans="9:10" x14ac:dyDescent="0.15">
      <c r="I107" s="195">
        <f t="shared" si="2"/>
        <v>33</v>
      </c>
      <c r="J107" s="197">
        <f t="shared" si="3"/>
        <v>57.647058823529647</v>
      </c>
    </row>
    <row r="108" spans="9:10" x14ac:dyDescent="0.15">
      <c r="I108" s="195">
        <f t="shared" si="2"/>
        <v>34</v>
      </c>
      <c r="J108" s="197">
        <f t="shared" si="3"/>
        <v>43.823529411764937</v>
      </c>
    </row>
    <row r="109" spans="9:10" x14ac:dyDescent="0.15">
      <c r="I109" s="195">
        <f t="shared" si="2"/>
        <v>35</v>
      </c>
      <c r="J109" s="197">
        <f t="shared" si="3"/>
        <v>30.000000000000231</v>
      </c>
    </row>
    <row r="110" spans="9:10" x14ac:dyDescent="0.15">
      <c r="I110" s="195"/>
      <c r="J110" s="197"/>
    </row>
    <row r="111" spans="9:10" x14ac:dyDescent="0.15">
      <c r="I111" s="195"/>
      <c r="J111" s="197"/>
    </row>
    <row r="112" spans="9:10" x14ac:dyDescent="0.15">
      <c r="I112" s="195"/>
      <c r="J112" s="197"/>
    </row>
    <row r="113" spans="9:10" x14ac:dyDescent="0.15">
      <c r="I113" s="195"/>
      <c r="J113" s="197"/>
    </row>
    <row r="114" spans="9:10" x14ac:dyDescent="0.15">
      <c r="I114" s="195"/>
      <c r="J114" s="197"/>
    </row>
    <row r="115" spans="9:10" x14ac:dyDescent="0.15">
      <c r="I115" s="195"/>
      <c r="J115" s="197"/>
    </row>
    <row r="116" spans="9:10" x14ac:dyDescent="0.15">
      <c r="I116" s="195"/>
      <c r="J116" s="197"/>
    </row>
    <row r="117" spans="9:10" x14ac:dyDescent="0.15">
      <c r="I117" s="195"/>
      <c r="J117" s="197"/>
    </row>
    <row r="118" spans="9:10" x14ac:dyDescent="0.15">
      <c r="I118" s="195"/>
      <c r="J118" s="197"/>
    </row>
    <row r="119" spans="9:10" x14ac:dyDescent="0.15">
      <c r="I119" s="195"/>
      <c r="J119" s="197"/>
    </row>
    <row r="120" spans="9:10" x14ac:dyDescent="0.15">
      <c r="I120" s="195"/>
      <c r="J120" s="197"/>
    </row>
    <row r="121" spans="9:10" x14ac:dyDescent="0.15">
      <c r="I121" s="195"/>
      <c r="J121" s="197"/>
    </row>
    <row r="122" spans="9:10" x14ac:dyDescent="0.15">
      <c r="I122" s="195"/>
      <c r="J122" s="197"/>
    </row>
    <row r="123" spans="9:10" x14ac:dyDescent="0.15">
      <c r="I123" s="195"/>
      <c r="J123" s="197"/>
    </row>
    <row r="124" spans="9:10" x14ac:dyDescent="0.15">
      <c r="I124" s="195"/>
      <c r="J124" s="197"/>
    </row>
    <row r="125" spans="9:10" x14ac:dyDescent="0.15">
      <c r="I125" s="195"/>
      <c r="J125" s="197"/>
    </row>
    <row r="126" spans="9:10" x14ac:dyDescent="0.15">
      <c r="I126" s="195"/>
      <c r="J126" s="197"/>
    </row>
    <row r="127" spans="9:10" x14ac:dyDescent="0.15">
      <c r="I127" s="195"/>
      <c r="J127" s="197"/>
    </row>
    <row r="128" spans="9:10" x14ac:dyDescent="0.15">
      <c r="I128" s="195"/>
      <c r="J128" s="197"/>
    </row>
    <row r="129" spans="9:10" x14ac:dyDescent="0.15">
      <c r="I129" s="195"/>
      <c r="J129" s="197"/>
    </row>
    <row r="130" spans="9:10" x14ac:dyDescent="0.15">
      <c r="I130" s="195"/>
      <c r="J130" s="197"/>
    </row>
    <row r="131" spans="9:10" x14ac:dyDescent="0.15">
      <c r="I131" s="195"/>
      <c r="J131" s="197"/>
    </row>
    <row r="132" spans="9:10" x14ac:dyDescent="0.15">
      <c r="I132" s="195"/>
      <c r="J132" s="197"/>
    </row>
    <row r="133" spans="9:10" x14ac:dyDescent="0.15">
      <c r="I133" s="195"/>
      <c r="J133" s="197"/>
    </row>
    <row r="134" spans="9:10" x14ac:dyDescent="0.15">
      <c r="I134" s="195"/>
      <c r="J134" s="197"/>
    </row>
    <row r="135" spans="9:10" x14ac:dyDescent="0.15">
      <c r="I135" s="195"/>
      <c r="J135" s="197"/>
    </row>
    <row r="136" spans="9:10" x14ac:dyDescent="0.15">
      <c r="I136" s="195"/>
      <c r="J136" s="197"/>
    </row>
    <row r="137" spans="9:10" x14ac:dyDescent="0.15">
      <c r="I137" s="195"/>
      <c r="J137" s="197"/>
    </row>
    <row r="138" spans="9:10" x14ac:dyDescent="0.15">
      <c r="I138" s="195"/>
      <c r="J138" s="197"/>
    </row>
  </sheetData>
  <mergeCells count="3">
    <mergeCell ref="A1:A7"/>
    <mergeCell ref="B2:D2"/>
    <mergeCell ref="B4:D4"/>
  </mergeCells>
  <conditionalFormatting sqref="A40:A43 A45 A47">
    <cfRule type="duplicateValues" dxfId="167" priority="3"/>
  </conditionalFormatting>
  <conditionalFormatting sqref="A44">
    <cfRule type="duplicateValues" dxfId="166" priority="1"/>
    <cfRule type="duplicateValues" dxfId="165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60DB-4035-B74F-99F7-3956B0E345B4}">
  <dimension ref="A1:J69"/>
  <sheetViews>
    <sheetView topLeftCell="A8" workbookViewId="0">
      <selection activeCell="N18" sqref="N1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58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  <c r="I2" s="139">
        <v>43493</v>
      </c>
    </row>
    <row r="3" spans="1:10" ht="15" customHeight="1" x14ac:dyDescent="0.15">
      <c r="A3" s="358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  <c r="J4" s="138" t="s">
        <v>141</v>
      </c>
    </row>
    <row r="5" spans="1:10" ht="15" customHeight="1" x14ac:dyDescent="0.15">
      <c r="A5" s="358"/>
      <c r="B5" s="88"/>
      <c r="C5" s="88"/>
      <c r="D5" s="88"/>
      <c r="E5" s="88"/>
      <c r="F5" s="36"/>
      <c r="I5" s="138">
        <v>1</v>
      </c>
      <c r="J5" s="138">
        <v>675</v>
      </c>
    </row>
    <row r="6" spans="1:10" ht="15" customHeight="1" x14ac:dyDescent="0.15">
      <c r="A6" s="358"/>
      <c r="B6" s="61"/>
      <c r="C6" s="88"/>
      <c r="D6" s="88"/>
      <c r="E6" s="88"/>
      <c r="F6" s="36"/>
      <c r="I6" s="138">
        <f>I5+1</f>
        <v>2</v>
      </c>
      <c r="J6" s="153">
        <f>J5-(J$5-30)/(48-1)</f>
        <v>661.27659574468089</v>
      </c>
    </row>
    <row r="7" spans="1:10" ht="15" customHeight="1" x14ac:dyDescent="0.15">
      <c r="A7" s="358"/>
      <c r="B7" s="88"/>
      <c r="C7" s="88"/>
      <c r="D7" s="88"/>
      <c r="E7" s="88"/>
      <c r="F7" s="36"/>
      <c r="I7" s="138">
        <f t="shared" ref="I7:I52" si="0">I6+1</f>
        <v>3</v>
      </c>
      <c r="J7" s="153">
        <f t="shared" ref="J7:J52" si="1">J6-(J$5-30)/(48-1)</f>
        <v>647.55319148936178</v>
      </c>
    </row>
    <row r="8" spans="1:10" ht="15" customHeight="1" x14ac:dyDescent="0.15">
      <c r="A8" s="37" t="s">
        <v>7</v>
      </c>
      <c r="B8" s="38" t="s">
        <v>73</v>
      </c>
      <c r="C8" s="38"/>
      <c r="D8" s="87"/>
      <c r="E8" s="87"/>
      <c r="F8" s="36"/>
      <c r="I8" s="138">
        <f t="shared" si="0"/>
        <v>4</v>
      </c>
      <c r="J8" s="153">
        <f t="shared" si="1"/>
        <v>633.82978723404267</v>
      </c>
    </row>
    <row r="9" spans="1:10" ht="15" customHeight="1" x14ac:dyDescent="0.15">
      <c r="A9" s="37" t="s">
        <v>0</v>
      </c>
      <c r="B9" s="38" t="s">
        <v>155</v>
      </c>
      <c r="C9" s="38"/>
      <c r="D9" s="87"/>
      <c r="E9" s="87"/>
      <c r="F9" s="36"/>
      <c r="I9" s="138">
        <f t="shared" si="0"/>
        <v>5</v>
      </c>
      <c r="J9" s="153">
        <f t="shared" si="1"/>
        <v>620.10638297872356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8">
        <f t="shared" si="0"/>
        <v>6</v>
      </c>
      <c r="J10" s="153">
        <f t="shared" si="1"/>
        <v>606.38297872340445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592.65957446808534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578.93617021276623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565.21276595744712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38">
        <f t="shared" si="0"/>
        <v>10</v>
      </c>
      <c r="J14" s="153">
        <f t="shared" si="1"/>
        <v>551.48936170212801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8">
        <f t="shared" si="0"/>
        <v>11</v>
      </c>
      <c r="J15" s="153">
        <f t="shared" si="1"/>
        <v>537.7659574468089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48</v>
      </c>
      <c r="I16" s="138">
        <f t="shared" si="0"/>
        <v>12</v>
      </c>
      <c r="J16" s="153">
        <f t="shared" si="1"/>
        <v>524.04255319148979</v>
      </c>
    </row>
    <row r="17" spans="1:10" ht="15" customHeight="1" x14ac:dyDescent="0.15">
      <c r="A17" s="74" t="s">
        <v>36</v>
      </c>
      <c r="B17" s="69"/>
      <c r="C17" s="69"/>
      <c r="D17" s="69"/>
      <c r="E17" s="130">
        <v>469</v>
      </c>
      <c r="F17" s="70">
        <v>16</v>
      </c>
      <c r="I17" s="138">
        <f t="shared" si="0"/>
        <v>13</v>
      </c>
      <c r="J17" s="153">
        <f t="shared" si="1"/>
        <v>510.31914893617062</v>
      </c>
    </row>
    <row r="18" spans="1:10" ht="15" customHeight="1" x14ac:dyDescent="0.15">
      <c r="A18" s="74" t="s">
        <v>38</v>
      </c>
      <c r="B18" s="69"/>
      <c r="C18" s="69"/>
      <c r="D18" s="69"/>
      <c r="E18" s="130">
        <v>414</v>
      </c>
      <c r="F18" s="70">
        <v>20</v>
      </c>
      <c r="I18" s="138">
        <f t="shared" si="0"/>
        <v>14</v>
      </c>
      <c r="J18" s="153">
        <f t="shared" si="1"/>
        <v>496.59574468085145</v>
      </c>
    </row>
    <row r="19" spans="1:10" ht="15" customHeight="1" x14ac:dyDescent="0.15">
      <c r="A19" s="74" t="s">
        <v>39</v>
      </c>
      <c r="B19" s="69"/>
      <c r="C19" s="69"/>
      <c r="D19" s="69"/>
      <c r="E19" s="130">
        <v>346</v>
      </c>
      <c r="F19" s="70">
        <v>25</v>
      </c>
      <c r="I19" s="138">
        <f t="shared" si="0"/>
        <v>15</v>
      </c>
      <c r="J19" s="153">
        <f t="shared" si="1"/>
        <v>482.87234042553229</v>
      </c>
    </row>
    <row r="20" spans="1:10" ht="15" customHeight="1" x14ac:dyDescent="0.15">
      <c r="A20" s="59" t="s">
        <v>37</v>
      </c>
      <c r="B20" s="69"/>
      <c r="C20" s="69"/>
      <c r="D20" s="69"/>
      <c r="E20" s="130">
        <v>304</v>
      </c>
      <c r="F20" s="70">
        <v>28</v>
      </c>
      <c r="I20" s="140">
        <f t="shared" si="0"/>
        <v>16</v>
      </c>
      <c r="J20" s="141">
        <f>J19-(J$5-30)/(48-1)</f>
        <v>469.14893617021312</v>
      </c>
    </row>
    <row r="21" spans="1:10" ht="15" customHeight="1" x14ac:dyDescent="0.15">
      <c r="A21" s="74"/>
      <c r="B21" s="69"/>
      <c r="C21" s="69"/>
      <c r="D21" s="69"/>
      <c r="E21" s="76"/>
      <c r="F21" s="70"/>
      <c r="I21" s="138">
        <f t="shared" si="0"/>
        <v>17</v>
      </c>
      <c r="J21" s="153">
        <f t="shared" si="1"/>
        <v>455.42553191489395</v>
      </c>
    </row>
    <row r="22" spans="1:10" ht="15" customHeight="1" x14ac:dyDescent="0.15">
      <c r="A22" s="74"/>
      <c r="B22" s="69"/>
      <c r="C22" s="69"/>
      <c r="D22" s="69"/>
      <c r="E22" s="76"/>
      <c r="F22" s="70"/>
      <c r="I22" s="138">
        <f t="shared" si="0"/>
        <v>18</v>
      </c>
      <c r="J22" s="153">
        <f t="shared" si="1"/>
        <v>441.70212765957478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8">
        <f t="shared" si="0"/>
        <v>19</v>
      </c>
      <c r="J23" s="153">
        <f t="shared" si="1"/>
        <v>427.97872340425562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0">
        <f t="shared" si="0"/>
        <v>20</v>
      </c>
      <c r="J24" s="141">
        <f>J23-(J$5-30)/(48-1)</f>
        <v>414.25531914893645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6">
        <f t="shared" si="0"/>
        <v>21</v>
      </c>
      <c r="J25" s="153">
        <f t="shared" si="1"/>
        <v>400.53191489361728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8">
        <f t="shared" si="0"/>
        <v>22</v>
      </c>
      <c r="J26" s="153">
        <f t="shared" si="1"/>
        <v>386.80851063829812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8">
        <f t="shared" si="0"/>
        <v>23</v>
      </c>
      <c r="J27" s="153">
        <f t="shared" si="1"/>
        <v>373.08510638297895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8">
        <f t="shared" si="0"/>
        <v>24</v>
      </c>
      <c r="J28" s="153">
        <f t="shared" si="1"/>
        <v>359.36170212765978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6">
        <f t="shared" si="0"/>
        <v>25</v>
      </c>
      <c r="J29" s="141">
        <f>J28-(J$5-30)/(48-1)</f>
        <v>345.63829787234062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8">
        <f t="shared" si="0"/>
        <v>26</v>
      </c>
      <c r="J30" s="153">
        <f t="shared" si="1"/>
        <v>331.91489361702145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8">
        <f t="shared" si="0"/>
        <v>27</v>
      </c>
      <c r="J31" s="153">
        <f t="shared" si="1"/>
        <v>318.19148936170228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0">
        <f t="shared" si="0"/>
        <v>28</v>
      </c>
      <c r="J32" s="141">
        <f>J31-(J$5-30)/(48-1)</f>
        <v>304.46808510638311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290.74468085106395</v>
      </c>
    </row>
    <row r="34" spans="1:10" x14ac:dyDescent="0.15">
      <c r="A34" s="63"/>
      <c r="B34" s="69"/>
      <c r="C34" s="69"/>
      <c r="D34" s="69"/>
      <c r="E34" s="76"/>
      <c r="F34" s="70"/>
      <c r="I34" s="138">
        <f t="shared" si="0"/>
        <v>30</v>
      </c>
      <c r="J34" s="153">
        <f t="shared" si="1"/>
        <v>277.02127659574478</v>
      </c>
    </row>
    <row r="35" spans="1:10" ht="16" x14ac:dyDescent="0.2">
      <c r="A35" s="63"/>
      <c r="B35" s="69"/>
      <c r="C35" s="69"/>
      <c r="D35" s="69"/>
      <c r="E35" s="76"/>
      <c r="F35" s="70"/>
      <c r="I35" s="156">
        <f t="shared" si="0"/>
        <v>31</v>
      </c>
      <c r="J35" s="153">
        <f t="shared" si="1"/>
        <v>263.29787234042561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249.57446808510647</v>
      </c>
    </row>
    <row r="37" spans="1:10" ht="16" x14ac:dyDescent="0.2">
      <c r="A37" s="63"/>
      <c r="B37" s="69"/>
      <c r="C37" s="69"/>
      <c r="D37" s="69"/>
      <c r="E37" s="76"/>
      <c r="F37" s="70"/>
      <c r="I37" s="156">
        <f t="shared" si="0"/>
        <v>33</v>
      </c>
      <c r="J37" s="153">
        <f t="shared" si="1"/>
        <v>235.85106382978734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222.1276595744682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208.40425531914906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194.68085106382992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180.95744680851078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8">
        <f t="shared" si="0"/>
        <v>38</v>
      </c>
      <c r="J42" s="153">
        <f t="shared" si="1"/>
        <v>167.23404255319164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8">
        <f t="shared" si="0"/>
        <v>39</v>
      </c>
      <c r="J43" s="153">
        <f t="shared" si="1"/>
        <v>153.5106382978725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139.78723404255337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126.06382978723421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112.34042553191506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98.617021276595906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84.893617021276754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71.170212765957601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57.446808510638448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43.723404255319295</v>
      </c>
    </row>
    <row r="52" spans="1:10" x14ac:dyDescent="0.15">
      <c r="I52" s="138">
        <f t="shared" si="0"/>
        <v>48</v>
      </c>
      <c r="J52" s="153">
        <f t="shared" si="1"/>
        <v>30.000000000000146</v>
      </c>
    </row>
    <row r="53" spans="1:10" x14ac:dyDescent="0.15">
      <c r="J53" s="153"/>
    </row>
    <row r="54" spans="1:10" ht="16" x14ac:dyDescent="0.2">
      <c r="I54" s="156"/>
      <c r="J54" s="157"/>
    </row>
    <row r="55" spans="1:10" x14ac:dyDescent="0.15">
      <c r="J55" s="153"/>
    </row>
    <row r="56" spans="1:10" x14ac:dyDescent="0.15">
      <c r="J56" s="153"/>
    </row>
    <row r="57" spans="1:10" x14ac:dyDescent="0.15">
      <c r="J57" s="153"/>
    </row>
    <row r="58" spans="1:10" x14ac:dyDescent="0.15">
      <c r="J58" s="153"/>
    </row>
    <row r="59" spans="1:10" ht="16" x14ac:dyDescent="0.2">
      <c r="I59" s="156"/>
      <c r="J59" s="157"/>
    </row>
    <row r="60" spans="1:10" x14ac:dyDescent="0.15">
      <c r="J60" s="153"/>
    </row>
    <row r="61" spans="1:10" x14ac:dyDescent="0.15">
      <c r="J61" s="153"/>
    </row>
    <row r="62" spans="1:10" x14ac:dyDescent="0.15">
      <c r="J62" s="153"/>
    </row>
    <row r="63" spans="1:10" x14ac:dyDescent="0.15">
      <c r="J63" s="153"/>
    </row>
    <row r="64" spans="1:10" x14ac:dyDescent="0.15">
      <c r="J64" s="153"/>
    </row>
    <row r="65" spans="10:10" x14ac:dyDescent="0.15">
      <c r="J65" s="153"/>
    </row>
    <row r="66" spans="10:10" x14ac:dyDescent="0.15">
      <c r="J66" s="153"/>
    </row>
    <row r="67" spans="10:10" x14ac:dyDescent="0.15">
      <c r="J67" s="153"/>
    </row>
    <row r="68" spans="10:10" x14ac:dyDescent="0.15">
      <c r="J68" s="153"/>
    </row>
    <row r="69" spans="10:10" x14ac:dyDescent="0.15">
      <c r="J69" s="153"/>
    </row>
  </sheetData>
  <mergeCells count="3">
    <mergeCell ref="A1:A7"/>
    <mergeCell ref="B2:D2"/>
    <mergeCell ref="B4:D4"/>
  </mergeCells>
  <conditionalFormatting sqref="A21">
    <cfRule type="duplicateValues" dxfId="164" priority="1"/>
  </conditionalFormatting>
  <conditionalFormatting sqref="A23 A25 A34 A37">
    <cfRule type="duplicateValues" dxfId="163" priority="4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4B42-7E1F-F74C-B969-D172229ECDF2}">
  <dimension ref="A1:J118"/>
  <sheetViews>
    <sheetView workbookViewId="0">
      <selection activeCell="B86" sqref="B8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71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43499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57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57</v>
      </c>
      <c r="I16" s="128">
        <f>I15+1</f>
        <v>2</v>
      </c>
      <c r="J16" s="129">
        <f>J15-(J$15-30)/(J$14-1)</f>
        <v>147.85714285714286</v>
      </c>
    </row>
    <row r="17" spans="1:10" ht="15" customHeight="1" x14ac:dyDescent="0.15">
      <c r="A17" s="125" t="s">
        <v>53</v>
      </c>
      <c r="B17" s="158">
        <v>93.67</v>
      </c>
      <c r="C17" s="69"/>
      <c r="D17" s="69"/>
      <c r="E17" s="130">
        <v>150</v>
      </c>
      <c r="F17" s="70">
        <v>1</v>
      </c>
      <c r="I17" s="128">
        <f t="shared" ref="I17:I71" si="0">I16+1</f>
        <v>3</v>
      </c>
      <c r="J17" s="129">
        <f t="shared" ref="J17:J70" si="1">J16-(J$15-30)/(J$14-1)</f>
        <v>145.71428571428572</v>
      </c>
    </row>
    <row r="18" spans="1:10" ht="15" customHeight="1" x14ac:dyDescent="0.15">
      <c r="A18" s="63" t="s">
        <v>55</v>
      </c>
      <c r="B18" s="158">
        <v>91</v>
      </c>
      <c r="C18" s="69"/>
      <c r="D18" s="69"/>
      <c r="E18" s="130">
        <v>147.85714285714286</v>
      </c>
      <c r="F18" s="70">
        <f>F17+1</f>
        <v>2</v>
      </c>
      <c r="I18" s="128">
        <f t="shared" si="0"/>
        <v>4</v>
      </c>
      <c r="J18" s="129">
        <f>J17-(J$15-30)/(J$14-1)</f>
        <v>143.57142857142858</v>
      </c>
    </row>
    <row r="19" spans="1:10" ht="15" customHeight="1" x14ac:dyDescent="0.15">
      <c r="A19" s="63" t="s">
        <v>149</v>
      </c>
      <c r="B19" s="158">
        <v>90.33</v>
      </c>
      <c r="C19" s="69"/>
      <c r="D19" s="69"/>
      <c r="E19" s="130">
        <v>145.71428571428572</v>
      </c>
      <c r="F19" s="70">
        <f t="shared" ref="F19:F68" si="2">F18+1</f>
        <v>3</v>
      </c>
      <c r="I19" s="128">
        <f t="shared" si="0"/>
        <v>5</v>
      </c>
      <c r="J19" s="129">
        <f t="shared" si="1"/>
        <v>141.42857142857144</v>
      </c>
    </row>
    <row r="20" spans="1:10" ht="15" customHeight="1" x14ac:dyDescent="0.15">
      <c r="A20" s="63" t="s">
        <v>117</v>
      </c>
      <c r="B20" s="158">
        <v>89</v>
      </c>
      <c r="C20" s="69"/>
      <c r="D20" s="69"/>
      <c r="E20" s="130">
        <v>143.57142857142858</v>
      </c>
      <c r="F20" s="70">
        <f t="shared" si="2"/>
        <v>4</v>
      </c>
      <c r="I20" s="128">
        <f t="shared" si="0"/>
        <v>6</v>
      </c>
      <c r="J20" s="129">
        <f t="shared" si="1"/>
        <v>139.28571428571431</v>
      </c>
    </row>
    <row r="21" spans="1:10" ht="15" customHeight="1" x14ac:dyDescent="0.15">
      <c r="A21" s="63" t="s">
        <v>123</v>
      </c>
      <c r="B21" s="158">
        <v>86.67</v>
      </c>
      <c r="C21" s="69"/>
      <c r="D21" s="69"/>
      <c r="E21" s="130">
        <v>141.42857142857144</v>
      </c>
      <c r="F21" s="70">
        <f t="shared" si="2"/>
        <v>5</v>
      </c>
      <c r="I21" s="128">
        <f t="shared" si="0"/>
        <v>7</v>
      </c>
      <c r="J21" s="129">
        <f t="shared" si="1"/>
        <v>137.14285714285717</v>
      </c>
    </row>
    <row r="22" spans="1:10" ht="15" customHeight="1" x14ac:dyDescent="0.15">
      <c r="A22" s="63" t="s">
        <v>59</v>
      </c>
      <c r="B22" s="158">
        <v>86</v>
      </c>
      <c r="C22" s="69"/>
      <c r="D22" s="69"/>
      <c r="E22" s="130">
        <v>139.28571428571431</v>
      </c>
      <c r="F22" s="70">
        <f t="shared" si="2"/>
        <v>6</v>
      </c>
      <c r="I22" s="128">
        <f t="shared" si="0"/>
        <v>8</v>
      </c>
      <c r="J22" s="129">
        <f t="shared" si="1"/>
        <v>135.00000000000003</v>
      </c>
    </row>
    <row r="23" spans="1:10" ht="15" customHeight="1" x14ac:dyDescent="0.15">
      <c r="A23" s="63" t="s">
        <v>112</v>
      </c>
      <c r="B23" s="158">
        <v>81.33</v>
      </c>
      <c r="C23" s="69"/>
      <c r="D23" s="69"/>
      <c r="E23" s="130">
        <v>137.14285714285717</v>
      </c>
      <c r="F23" s="70">
        <f t="shared" si="2"/>
        <v>7</v>
      </c>
      <c r="I23" s="128">
        <f t="shared" si="0"/>
        <v>9</v>
      </c>
      <c r="J23" s="129">
        <f t="shared" si="1"/>
        <v>132.85714285714289</v>
      </c>
    </row>
    <row r="24" spans="1:10" ht="15" customHeight="1" x14ac:dyDescent="0.15">
      <c r="A24" s="63" t="s">
        <v>116</v>
      </c>
      <c r="B24" s="158">
        <v>76.33</v>
      </c>
      <c r="C24" s="69"/>
      <c r="D24" s="69"/>
      <c r="E24" s="130">
        <v>135.00000000000003</v>
      </c>
      <c r="F24" s="70">
        <f t="shared" si="2"/>
        <v>8</v>
      </c>
      <c r="I24" s="128">
        <f t="shared" si="0"/>
        <v>10</v>
      </c>
      <c r="J24" s="129">
        <f t="shared" si="1"/>
        <v>130.71428571428575</v>
      </c>
    </row>
    <row r="25" spans="1:10" ht="15" customHeight="1" x14ac:dyDescent="0.15">
      <c r="A25" s="63" t="s">
        <v>113</v>
      </c>
      <c r="B25" s="158">
        <v>71.67</v>
      </c>
      <c r="C25" s="69"/>
      <c r="D25" s="69"/>
      <c r="E25" s="130">
        <v>132.85714285714289</v>
      </c>
      <c r="F25" s="70">
        <f t="shared" si="2"/>
        <v>9</v>
      </c>
      <c r="I25" s="128">
        <f t="shared" si="0"/>
        <v>11</v>
      </c>
      <c r="J25" s="129">
        <f t="shared" si="1"/>
        <v>128.57142857142861</v>
      </c>
    </row>
    <row r="26" spans="1:10" ht="15" customHeight="1" x14ac:dyDescent="0.15">
      <c r="A26" s="63" t="s">
        <v>61</v>
      </c>
      <c r="B26" s="158">
        <v>67.33</v>
      </c>
      <c r="C26" s="69"/>
      <c r="D26" s="69"/>
      <c r="E26" s="130">
        <v>130.71428571428575</v>
      </c>
      <c r="F26" s="70">
        <f t="shared" si="2"/>
        <v>10</v>
      </c>
      <c r="I26" s="128">
        <f t="shared" si="0"/>
        <v>12</v>
      </c>
      <c r="J26" s="129">
        <f t="shared" si="1"/>
        <v>126.42857142857147</v>
      </c>
    </row>
    <row r="27" spans="1:10" ht="15" customHeight="1" x14ac:dyDescent="0.15">
      <c r="A27" s="63" t="s">
        <v>90</v>
      </c>
      <c r="B27" s="158">
        <v>63.33</v>
      </c>
      <c r="C27" s="69"/>
      <c r="D27" s="69"/>
      <c r="E27" s="130">
        <v>128.57142857142861</v>
      </c>
      <c r="F27" s="70">
        <f t="shared" si="2"/>
        <v>11</v>
      </c>
      <c r="I27" s="128">
        <f t="shared" si="0"/>
        <v>13</v>
      </c>
      <c r="J27" s="129">
        <f t="shared" si="1"/>
        <v>124.28571428571433</v>
      </c>
    </row>
    <row r="28" spans="1:10" ht="15" customHeight="1" x14ac:dyDescent="0.15">
      <c r="A28" s="74" t="s">
        <v>60</v>
      </c>
      <c r="B28" s="69">
        <v>61</v>
      </c>
      <c r="C28" s="69"/>
      <c r="D28" s="69"/>
      <c r="E28" s="130">
        <v>126.42857142857147</v>
      </c>
      <c r="F28" s="70">
        <f t="shared" si="2"/>
        <v>12</v>
      </c>
      <c r="I28" s="128">
        <f t="shared" si="0"/>
        <v>14</v>
      </c>
      <c r="J28" s="129">
        <f t="shared" si="1"/>
        <v>122.1428571428572</v>
      </c>
    </row>
    <row r="29" spans="1:10" ht="15" customHeight="1" x14ac:dyDescent="0.15">
      <c r="A29" s="63" t="s">
        <v>124</v>
      </c>
      <c r="B29" s="158">
        <v>56.67</v>
      </c>
      <c r="C29" s="69"/>
      <c r="D29" s="69"/>
      <c r="E29" s="130">
        <v>124.28571428571433</v>
      </c>
      <c r="F29" s="70">
        <f t="shared" si="2"/>
        <v>13</v>
      </c>
      <c r="I29" s="128">
        <f t="shared" si="0"/>
        <v>15</v>
      </c>
      <c r="J29" s="129">
        <f t="shared" si="1"/>
        <v>120.00000000000006</v>
      </c>
    </row>
    <row r="30" spans="1:10" ht="15" customHeight="1" x14ac:dyDescent="0.15">
      <c r="A30" s="74" t="s">
        <v>64</v>
      </c>
      <c r="B30" s="69">
        <v>55.67</v>
      </c>
      <c r="C30" s="69"/>
      <c r="D30" s="69"/>
      <c r="E30" s="130">
        <v>122.1428571428572</v>
      </c>
      <c r="F30" s="70">
        <f t="shared" si="2"/>
        <v>14</v>
      </c>
      <c r="I30" s="128">
        <f t="shared" si="0"/>
        <v>16</v>
      </c>
      <c r="J30" s="129">
        <f t="shared" si="1"/>
        <v>117.85714285714292</v>
      </c>
    </row>
    <row r="31" spans="1:10" ht="15" customHeight="1" x14ac:dyDescent="0.15">
      <c r="A31" s="63" t="s">
        <v>67</v>
      </c>
      <c r="B31" s="158">
        <v>54.67</v>
      </c>
      <c r="C31" s="69"/>
      <c r="D31" s="69"/>
      <c r="E31" s="130">
        <v>120.00000000000006</v>
      </c>
      <c r="F31" s="70">
        <f t="shared" si="2"/>
        <v>15</v>
      </c>
      <c r="I31" s="128">
        <f t="shared" si="0"/>
        <v>17</v>
      </c>
      <c r="J31" s="129">
        <f t="shared" si="1"/>
        <v>115.71428571428578</v>
      </c>
    </row>
    <row r="32" spans="1:10" ht="15" customHeight="1" x14ac:dyDescent="0.15">
      <c r="A32" s="74" t="s">
        <v>65</v>
      </c>
      <c r="B32" s="69">
        <v>52.67</v>
      </c>
      <c r="C32" s="69"/>
      <c r="D32" s="69"/>
      <c r="E32" s="130">
        <v>117.85714285714292</v>
      </c>
      <c r="F32" s="70">
        <f t="shared" si="2"/>
        <v>16</v>
      </c>
      <c r="I32" s="128">
        <f t="shared" si="0"/>
        <v>18</v>
      </c>
      <c r="J32" s="129">
        <f t="shared" si="1"/>
        <v>113.57142857142864</v>
      </c>
    </row>
    <row r="33" spans="1:10" ht="15" customHeight="1" x14ac:dyDescent="0.15">
      <c r="A33" s="63" t="s">
        <v>126</v>
      </c>
      <c r="B33" s="158">
        <v>51.67</v>
      </c>
      <c r="C33" s="69"/>
      <c r="D33" s="69"/>
      <c r="E33" s="130">
        <v>115.71428571428578</v>
      </c>
      <c r="F33" s="70">
        <f t="shared" si="2"/>
        <v>17</v>
      </c>
      <c r="I33" s="128">
        <f t="shared" si="0"/>
        <v>19</v>
      </c>
      <c r="J33" s="129">
        <f t="shared" si="1"/>
        <v>111.4285714285715</v>
      </c>
    </row>
    <row r="34" spans="1:10" x14ac:dyDescent="0.15">
      <c r="A34" s="63" t="s">
        <v>161</v>
      </c>
      <c r="B34" s="158">
        <v>49</v>
      </c>
      <c r="C34" s="69"/>
      <c r="D34" s="69"/>
      <c r="E34" s="130">
        <v>113.57142857142864</v>
      </c>
      <c r="F34" s="70">
        <f t="shared" si="2"/>
        <v>18</v>
      </c>
      <c r="I34" s="128">
        <f t="shared" si="0"/>
        <v>20</v>
      </c>
      <c r="J34" s="129">
        <f t="shared" si="1"/>
        <v>109.28571428571436</v>
      </c>
    </row>
    <row r="35" spans="1:10" x14ac:dyDescent="0.15">
      <c r="A35" s="63" t="s">
        <v>128</v>
      </c>
      <c r="B35" s="158">
        <v>49</v>
      </c>
      <c r="C35" s="69"/>
      <c r="D35" s="69"/>
      <c r="E35" s="159">
        <v>111.4285714285715</v>
      </c>
      <c r="F35" s="70">
        <f t="shared" si="2"/>
        <v>19</v>
      </c>
      <c r="I35" s="128">
        <f t="shared" si="0"/>
        <v>21</v>
      </c>
      <c r="J35" s="129">
        <f t="shared" si="1"/>
        <v>107.14285714285722</v>
      </c>
    </row>
    <row r="36" spans="1:10" x14ac:dyDescent="0.15">
      <c r="A36" s="74" t="s">
        <v>175</v>
      </c>
      <c r="B36" s="69">
        <v>47.33</v>
      </c>
      <c r="C36" s="69"/>
      <c r="D36" s="69"/>
      <c r="E36" s="159">
        <v>109.28571428571436</v>
      </c>
      <c r="F36" s="70">
        <f t="shared" si="2"/>
        <v>20</v>
      </c>
      <c r="I36" s="128">
        <f t="shared" si="0"/>
        <v>22</v>
      </c>
      <c r="J36" s="129">
        <f t="shared" si="1"/>
        <v>105.00000000000009</v>
      </c>
    </row>
    <row r="37" spans="1:10" x14ac:dyDescent="0.15">
      <c r="A37" s="63" t="s">
        <v>130</v>
      </c>
      <c r="B37" s="158">
        <v>46.67</v>
      </c>
      <c r="C37" s="69"/>
      <c r="D37" s="69"/>
      <c r="E37" s="130">
        <v>107.14285714285722</v>
      </c>
      <c r="F37" s="70">
        <v>21</v>
      </c>
      <c r="I37" s="128">
        <f t="shared" si="0"/>
        <v>23</v>
      </c>
      <c r="J37" s="129">
        <f t="shared" si="1"/>
        <v>102.85714285714295</v>
      </c>
    </row>
    <row r="38" spans="1:10" x14ac:dyDescent="0.15">
      <c r="A38" s="63" t="s">
        <v>119</v>
      </c>
      <c r="B38" s="158">
        <v>46</v>
      </c>
      <c r="C38" s="69"/>
      <c r="D38" s="69"/>
      <c r="E38" s="130">
        <v>105.00000000000009</v>
      </c>
      <c r="F38" s="70">
        <f t="shared" si="2"/>
        <v>22</v>
      </c>
      <c r="I38" s="128">
        <f t="shared" si="0"/>
        <v>24</v>
      </c>
      <c r="J38" s="129">
        <f t="shared" si="1"/>
        <v>100.71428571428581</v>
      </c>
    </row>
    <row r="39" spans="1:10" x14ac:dyDescent="0.15">
      <c r="A39" s="74" t="s">
        <v>176</v>
      </c>
      <c r="B39" s="69">
        <v>46</v>
      </c>
      <c r="C39" s="69"/>
      <c r="D39" s="69"/>
      <c r="E39" s="130">
        <v>102.85714285714295</v>
      </c>
      <c r="F39" s="70">
        <f t="shared" si="2"/>
        <v>23</v>
      </c>
      <c r="I39" s="128">
        <f t="shared" si="0"/>
        <v>25</v>
      </c>
      <c r="J39" s="129">
        <f t="shared" si="1"/>
        <v>98.571428571428669</v>
      </c>
    </row>
    <row r="40" spans="1:10" ht="15" customHeight="1" x14ac:dyDescent="0.15">
      <c r="A40" s="63" t="s">
        <v>167</v>
      </c>
      <c r="B40" s="69">
        <v>45.67</v>
      </c>
      <c r="C40" s="69"/>
      <c r="D40" s="69"/>
      <c r="E40" s="130">
        <v>100.71428571428581</v>
      </c>
      <c r="F40" s="70">
        <f t="shared" si="2"/>
        <v>24</v>
      </c>
      <c r="I40" s="128">
        <f t="shared" si="0"/>
        <v>26</v>
      </c>
      <c r="J40" s="129">
        <f t="shared" si="1"/>
        <v>96.42857142857153</v>
      </c>
    </row>
    <row r="41" spans="1:10" ht="15" customHeight="1" x14ac:dyDescent="0.15">
      <c r="A41" s="63" t="s">
        <v>131</v>
      </c>
      <c r="B41" s="69">
        <v>45.33</v>
      </c>
      <c r="C41" s="69"/>
      <c r="D41" s="69"/>
      <c r="E41" s="130">
        <v>98.571428571428669</v>
      </c>
      <c r="F41" s="70">
        <f t="shared" si="2"/>
        <v>25</v>
      </c>
      <c r="I41" s="128">
        <f t="shared" si="0"/>
        <v>27</v>
      </c>
      <c r="J41" s="129">
        <f t="shared" si="1"/>
        <v>94.285714285714391</v>
      </c>
    </row>
    <row r="42" spans="1:10" ht="15" customHeight="1" x14ac:dyDescent="0.15">
      <c r="A42" s="63" t="s">
        <v>127</v>
      </c>
      <c r="B42" s="69">
        <v>45.33</v>
      </c>
      <c r="C42" s="69"/>
      <c r="D42" s="69"/>
      <c r="E42" s="130">
        <v>96.42857142857153</v>
      </c>
      <c r="F42" s="70">
        <f t="shared" si="2"/>
        <v>26</v>
      </c>
      <c r="I42" s="128">
        <f t="shared" si="0"/>
        <v>28</v>
      </c>
      <c r="J42" s="129">
        <f t="shared" si="1"/>
        <v>92.142857142857252</v>
      </c>
    </row>
    <row r="43" spans="1:10" ht="15" customHeight="1" x14ac:dyDescent="0.15">
      <c r="A43" s="63" t="s">
        <v>93</v>
      </c>
      <c r="B43" s="158">
        <v>44.33</v>
      </c>
      <c r="C43" s="69"/>
      <c r="D43" s="69"/>
      <c r="E43" s="130">
        <v>94.285714285714391</v>
      </c>
      <c r="F43" s="70">
        <f t="shared" si="2"/>
        <v>27</v>
      </c>
      <c r="I43" s="128">
        <f t="shared" si="0"/>
        <v>29</v>
      </c>
      <c r="J43" s="129">
        <f t="shared" si="1"/>
        <v>90.000000000000114</v>
      </c>
    </row>
    <row r="44" spans="1:10" ht="15" customHeight="1" x14ac:dyDescent="0.15">
      <c r="A44" s="63" t="s">
        <v>168</v>
      </c>
      <c r="B44" s="69">
        <v>43.67</v>
      </c>
      <c r="C44" s="69"/>
      <c r="D44" s="69"/>
      <c r="E44" s="130">
        <v>92.142857142857252</v>
      </c>
      <c r="F44" s="70">
        <f t="shared" si="2"/>
        <v>28</v>
      </c>
      <c r="I44" s="128">
        <f t="shared" si="0"/>
        <v>30</v>
      </c>
      <c r="J44" s="129">
        <f t="shared" si="1"/>
        <v>87.857142857142975</v>
      </c>
    </row>
    <row r="45" spans="1:10" ht="15" customHeight="1" x14ac:dyDescent="0.15">
      <c r="A45" s="63" t="s">
        <v>120</v>
      </c>
      <c r="B45" s="158">
        <v>41.33</v>
      </c>
      <c r="C45" s="69"/>
      <c r="D45" s="69"/>
      <c r="E45" s="130">
        <v>90.000000000000114</v>
      </c>
      <c r="F45" s="70">
        <f t="shared" si="2"/>
        <v>29</v>
      </c>
      <c r="I45" s="128">
        <f t="shared" si="0"/>
        <v>31</v>
      </c>
      <c r="J45" s="129">
        <f t="shared" si="1"/>
        <v>85.714285714285836</v>
      </c>
    </row>
    <row r="46" spans="1:10" ht="15" customHeight="1" x14ac:dyDescent="0.15">
      <c r="A46" s="63" t="s">
        <v>169</v>
      </c>
      <c r="B46" s="69">
        <v>40.33</v>
      </c>
      <c r="C46" s="69"/>
      <c r="D46" s="69"/>
      <c r="E46" s="130">
        <v>87.857142857142975</v>
      </c>
      <c r="F46" s="70">
        <f t="shared" si="2"/>
        <v>30</v>
      </c>
      <c r="I46" s="128">
        <f t="shared" si="0"/>
        <v>32</v>
      </c>
      <c r="J46" s="129">
        <f t="shared" si="1"/>
        <v>83.571428571428697</v>
      </c>
    </row>
    <row r="47" spans="1:10" ht="15" customHeight="1" x14ac:dyDescent="0.15">
      <c r="A47" s="63" t="s">
        <v>170</v>
      </c>
      <c r="B47" s="69">
        <v>38.67</v>
      </c>
      <c r="C47" s="69"/>
      <c r="D47" s="69"/>
      <c r="E47" s="130">
        <v>85.714285714285836</v>
      </c>
      <c r="F47" s="70">
        <f t="shared" si="2"/>
        <v>31</v>
      </c>
      <c r="I47" s="128">
        <f t="shared" si="0"/>
        <v>33</v>
      </c>
      <c r="J47" s="129">
        <f t="shared" si="1"/>
        <v>81.428571428571558</v>
      </c>
    </row>
    <row r="48" spans="1:10" ht="15" customHeight="1" x14ac:dyDescent="0.15">
      <c r="A48" s="63" t="s">
        <v>162</v>
      </c>
      <c r="B48" s="158">
        <v>38.33</v>
      </c>
      <c r="C48" s="69"/>
      <c r="D48" s="69"/>
      <c r="E48" s="130">
        <v>83.571428571428697</v>
      </c>
      <c r="F48" s="70">
        <f t="shared" si="2"/>
        <v>32</v>
      </c>
      <c r="I48" s="128">
        <f t="shared" si="0"/>
        <v>34</v>
      </c>
      <c r="J48" s="129">
        <f t="shared" si="1"/>
        <v>79.28571428571442</v>
      </c>
    </row>
    <row r="49" spans="1:10" ht="15" customHeight="1" x14ac:dyDescent="0.15">
      <c r="A49" s="59" t="s">
        <v>134</v>
      </c>
      <c r="B49" s="69">
        <v>38</v>
      </c>
      <c r="C49" s="69"/>
      <c r="D49" s="69"/>
      <c r="E49" s="130">
        <v>81.428571428571558</v>
      </c>
      <c r="F49" s="70">
        <f t="shared" si="2"/>
        <v>33</v>
      </c>
      <c r="I49" s="128">
        <f t="shared" si="0"/>
        <v>35</v>
      </c>
      <c r="J49" s="129">
        <f t="shared" si="1"/>
        <v>77.142857142857281</v>
      </c>
    </row>
    <row r="50" spans="1:10" ht="15" customHeight="1" x14ac:dyDescent="0.15">
      <c r="A50" s="63" t="s">
        <v>159</v>
      </c>
      <c r="B50" s="158">
        <v>37.33</v>
      </c>
      <c r="C50" s="69"/>
      <c r="D50" s="69"/>
      <c r="E50" s="130">
        <v>79.28571428571442</v>
      </c>
      <c r="F50" s="70">
        <f t="shared" si="2"/>
        <v>34</v>
      </c>
      <c r="I50" s="128">
        <f t="shared" si="0"/>
        <v>36</v>
      </c>
      <c r="J50" s="129">
        <f t="shared" si="1"/>
        <v>75.000000000000142</v>
      </c>
    </row>
    <row r="51" spans="1:10" ht="15" customHeight="1" x14ac:dyDescent="0.15">
      <c r="A51" s="63" t="s">
        <v>163</v>
      </c>
      <c r="B51" s="158">
        <v>37</v>
      </c>
      <c r="C51" s="69"/>
      <c r="D51" s="69"/>
      <c r="E51" s="130">
        <v>77.142857142857281</v>
      </c>
      <c r="F51" s="70">
        <f t="shared" si="2"/>
        <v>35</v>
      </c>
      <c r="I51" s="128">
        <f t="shared" si="0"/>
        <v>37</v>
      </c>
      <c r="J51" s="129">
        <f t="shared" si="1"/>
        <v>72.857142857143003</v>
      </c>
    </row>
    <row r="52" spans="1:10" x14ac:dyDescent="0.15">
      <c r="A52" s="63" t="s">
        <v>118</v>
      </c>
      <c r="B52" s="158">
        <v>36.67</v>
      </c>
      <c r="C52" s="69"/>
      <c r="D52" s="69"/>
      <c r="E52" s="130">
        <v>75.000000000000142</v>
      </c>
      <c r="F52" s="70">
        <f t="shared" si="2"/>
        <v>36</v>
      </c>
      <c r="I52" s="128">
        <f t="shared" si="0"/>
        <v>38</v>
      </c>
      <c r="J52" s="129">
        <f t="shared" si="1"/>
        <v>70.714285714285865</v>
      </c>
    </row>
    <row r="53" spans="1:10" x14ac:dyDescent="0.15">
      <c r="A53" s="63" t="s">
        <v>164</v>
      </c>
      <c r="B53" s="158">
        <v>36</v>
      </c>
      <c r="C53" s="69"/>
      <c r="D53" s="69"/>
      <c r="E53" s="130">
        <v>72.857142857143003</v>
      </c>
      <c r="F53" s="70">
        <f t="shared" si="2"/>
        <v>37</v>
      </c>
      <c r="I53" s="128">
        <f t="shared" si="0"/>
        <v>39</v>
      </c>
      <c r="J53" s="129">
        <f t="shared" si="1"/>
        <v>68.571428571428726</v>
      </c>
    </row>
    <row r="54" spans="1:10" x14ac:dyDescent="0.15">
      <c r="A54" s="63" t="s">
        <v>171</v>
      </c>
      <c r="B54" s="69">
        <v>36</v>
      </c>
      <c r="C54" s="69"/>
      <c r="D54" s="69"/>
      <c r="E54" s="130">
        <v>70.714285714285865</v>
      </c>
      <c r="F54" s="70">
        <f t="shared" si="2"/>
        <v>38</v>
      </c>
      <c r="I54" s="128">
        <f t="shared" si="0"/>
        <v>40</v>
      </c>
      <c r="J54" s="129">
        <f t="shared" si="1"/>
        <v>66.428571428571587</v>
      </c>
    </row>
    <row r="55" spans="1:10" x14ac:dyDescent="0.15">
      <c r="A55" s="63" t="s">
        <v>165</v>
      </c>
      <c r="B55" s="158">
        <v>34.33</v>
      </c>
      <c r="C55" s="69"/>
      <c r="D55" s="69"/>
      <c r="E55" s="130">
        <v>68.571428571428726</v>
      </c>
      <c r="F55" s="70">
        <f t="shared" si="2"/>
        <v>39</v>
      </c>
      <c r="I55" s="128">
        <f t="shared" si="0"/>
        <v>41</v>
      </c>
      <c r="J55" s="129">
        <f t="shared" si="1"/>
        <v>64.285714285714448</v>
      </c>
    </row>
    <row r="56" spans="1:10" x14ac:dyDescent="0.15">
      <c r="A56" s="63" t="s">
        <v>132</v>
      </c>
      <c r="B56" s="69">
        <v>33</v>
      </c>
      <c r="C56" s="69"/>
      <c r="D56" s="69"/>
      <c r="E56" s="130">
        <v>66.428571428571587</v>
      </c>
      <c r="F56" s="70">
        <f t="shared" si="2"/>
        <v>40</v>
      </c>
      <c r="I56" s="128">
        <f t="shared" si="0"/>
        <v>42</v>
      </c>
      <c r="J56" s="129">
        <f t="shared" si="1"/>
        <v>62.142857142857302</v>
      </c>
    </row>
    <row r="57" spans="1:10" x14ac:dyDescent="0.15">
      <c r="A57" s="74" t="s">
        <v>177</v>
      </c>
      <c r="B57" s="69">
        <v>33</v>
      </c>
      <c r="C57" s="69"/>
      <c r="D57" s="69"/>
      <c r="E57" s="130">
        <v>64.285714285714448</v>
      </c>
      <c r="F57" s="70">
        <f t="shared" si="2"/>
        <v>41</v>
      </c>
      <c r="I57" s="128">
        <f t="shared" si="0"/>
        <v>43</v>
      </c>
      <c r="J57" s="129">
        <f t="shared" si="1"/>
        <v>60.000000000000156</v>
      </c>
    </row>
    <row r="58" spans="1:10" x14ac:dyDescent="0.15">
      <c r="A58" s="74" t="s">
        <v>178</v>
      </c>
      <c r="B58" s="69">
        <v>31.67</v>
      </c>
      <c r="C58" s="69"/>
      <c r="D58" s="69"/>
      <c r="E58" s="130">
        <v>62.142857142857302</v>
      </c>
      <c r="F58" s="70">
        <f t="shared" si="2"/>
        <v>42</v>
      </c>
      <c r="I58" s="128">
        <f t="shared" si="0"/>
        <v>44</v>
      </c>
      <c r="J58" s="129">
        <f t="shared" si="1"/>
        <v>57.85714285714301</v>
      </c>
    </row>
    <row r="59" spans="1:10" x14ac:dyDescent="0.15">
      <c r="A59" s="63" t="s">
        <v>121</v>
      </c>
      <c r="B59" s="158">
        <v>30.67</v>
      </c>
      <c r="C59" s="69"/>
      <c r="D59" s="69"/>
      <c r="E59" s="130">
        <v>60.000000000000156</v>
      </c>
      <c r="F59" s="70">
        <f t="shared" si="2"/>
        <v>43</v>
      </c>
      <c r="I59" s="128">
        <f t="shared" si="0"/>
        <v>45</v>
      </c>
      <c r="J59" s="129">
        <f t="shared" si="1"/>
        <v>55.714285714285865</v>
      </c>
    </row>
    <row r="60" spans="1:10" x14ac:dyDescent="0.15">
      <c r="A60" s="74" t="s">
        <v>179</v>
      </c>
      <c r="B60" s="69">
        <v>30.33</v>
      </c>
      <c r="C60" s="69"/>
      <c r="D60" s="69"/>
      <c r="E60" s="130">
        <v>57.85714285714301</v>
      </c>
      <c r="F60" s="70">
        <f t="shared" si="2"/>
        <v>44</v>
      </c>
      <c r="I60" s="128">
        <f t="shared" si="0"/>
        <v>46</v>
      </c>
      <c r="J60" s="129">
        <f t="shared" si="1"/>
        <v>53.571428571428719</v>
      </c>
    </row>
    <row r="61" spans="1:10" x14ac:dyDescent="0.15">
      <c r="A61" s="63" t="s">
        <v>160</v>
      </c>
      <c r="B61" s="158">
        <v>30</v>
      </c>
      <c r="C61" s="69"/>
      <c r="D61" s="69"/>
      <c r="E61" s="130">
        <v>55.714285714285865</v>
      </c>
      <c r="F61" s="70">
        <f t="shared" si="2"/>
        <v>45</v>
      </c>
      <c r="I61" s="128">
        <f t="shared" si="0"/>
        <v>47</v>
      </c>
      <c r="J61" s="129">
        <f t="shared" si="1"/>
        <v>51.428571428571573</v>
      </c>
    </row>
    <row r="62" spans="1:10" x14ac:dyDescent="0.15">
      <c r="A62" s="74" t="s">
        <v>180</v>
      </c>
      <c r="B62" s="69">
        <v>29.33</v>
      </c>
      <c r="C62" s="69"/>
      <c r="D62" s="69"/>
      <c r="E62" s="130">
        <v>53.571428571428719</v>
      </c>
      <c r="F62" s="70">
        <f t="shared" si="2"/>
        <v>46</v>
      </c>
      <c r="I62" s="128">
        <f t="shared" si="0"/>
        <v>48</v>
      </c>
      <c r="J62" s="129">
        <f t="shared" si="1"/>
        <v>49.285714285714427</v>
      </c>
    </row>
    <row r="63" spans="1:10" x14ac:dyDescent="0.15">
      <c r="A63" s="74" t="s">
        <v>133</v>
      </c>
      <c r="B63" s="69">
        <v>27.33</v>
      </c>
      <c r="C63" s="69"/>
      <c r="D63" s="69"/>
      <c r="E63" s="130">
        <v>51.428571428571573</v>
      </c>
      <c r="F63" s="70">
        <f t="shared" si="2"/>
        <v>47</v>
      </c>
      <c r="I63" s="128">
        <f t="shared" si="0"/>
        <v>49</v>
      </c>
      <c r="J63" s="129">
        <f t="shared" si="1"/>
        <v>47.142857142857281</v>
      </c>
    </row>
    <row r="64" spans="1:10" x14ac:dyDescent="0.15">
      <c r="A64" s="125" t="s">
        <v>172</v>
      </c>
      <c r="B64" s="69">
        <v>27</v>
      </c>
      <c r="C64" s="69"/>
      <c r="D64" s="69"/>
      <c r="E64" s="130">
        <v>49.285714285714427</v>
      </c>
      <c r="F64" s="70">
        <f t="shared" si="2"/>
        <v>48</v>
      </c>
      <c r="I64" s="128">
        <f t="shared" si="0"/>
        <v>50</v>
      </c>
      <c r="J64" s="129">
        <f t="shared" si="1"/>
        <v>45.000000000000135</v>
      </c>
    </row>
    <row r="65" spans="1:10" x14ac:dyDescent="0.15">
      <c r="A65" s="74" t="s">
        <v>181</v>
      </c>
      <c r="B65" s="69">
        <v>26.33</v>
      </c>
      <c r="C65" s="69"/>
      <c r="D65" s="69"/>
      <c r="E65" s="130">
        <v>47.142857142857281</v>
      </c>
      <c r="F65" s="70">
        <f t="shared" si="2"/>
        <v>49</v>
      </c>
      <c r="I65" s="128">
        <f t="shared" si="0"/>
        <v>51</v>
      </c>
      <c r="J65" s="129">
        <f t="shared" si="1"/>
        <v>42.857142857142989</v>
      </c>
    </row>
    <row r="66" spans="1:10" x14ac:dyDescent="0.15">
      <c r="A66" s="63" t="s">
        <v>173</v>
      </c>
      <c r="B66" s="69">
        <v>22.33</v>
      </c>
      <c r="C66" s="69"/>
      <c r="D66" s="69"/>
      <c r="E66" s="130">
        <v>45.000000000000135</v>
      </c>
      <c r="F66" s="70">
        <f t="shared" si="2"/>
        <v>50</v>
      </c>
      <c r="I66" s="128">
        <f t="shared" si="0"/>
        <v>52</v>
      </c>
      <c r="J66" s="129">
        <f t="shared" si="1"/>
        <v>40.714285714285843</v>
      </c>
    </row>
    <row r="67" spans="1:10" x14ac:dyDescent="0.15">
      <c r="A67" s="63" t="s">
        <v>111</v>
      </c>
      <c r="B67" s="158">
        <v>13.33</v>
      </c>
      <c r="C67" s="69"/>
      <c r="D67" s="69"/>
      <c r="E67" s="130">
        <v>42.857142857142989</v>
      </c>
      <c r="F67" s="70">
        <f t="shared" si="2"/>
        <v>51</v>
      </c>
      <c r="I67" s="128">
        <f t="shared" si="0"/>
        <v>53</v>
      </c>
      <c r="J67" s="129">
        <f t="shared" si="1"/>
        <v>38.571428571428697</v>
      </c>
    </row>
    <row r="68" spans="1:10" x14ac:dyDescent="0.15">
      <c r="A68" s="74" t="s">
        <v>182</v>
      </c>
      <c r="B68" s="69">
        <v>12</v>
      </c>
      <c r="C68" s="69"/>
      <c r="D68" s="69"/>
      <c r="E68" s="130">
        <v>40.714285714285843</v>
      </c>
      <c r="F68" s="70">
        <f t="shared" si="2"/>
        <v>52</v>
      </c>
      <c r="I68" s="128">
        <f t="shared" si="0"/>
        <v>54</v>
      </c>
      <c r="J68" s="129">
        <f t="shared" si="1"/>
        <v>36.428571428571551</v>
      </c>
    </row>
    <row r="69" spans="1:10" x14ac:dyDescent="0.15">
      <c r="A69" s="63" t="s">
        <v>115</v>
      </c>
      <c r="B69" s="158">
        <v>0</v>
      </c>
      <c r="C69" s="69" t="s">
        <v>80</v>
      </c>
      <c r="D69" s="69"/>
      <c r="E69" s="130"/>
      <c r="F69" s="70"/>
      <c r="I69" s="128">
        <f t="shared" si="0"/>
        <v>55</v>
      </c>
      <c r="J69" s="129">
        <f t="shared" si="1"/>
        <v>34.285714285714405</v>
      </c>
    </row>
    <row r="70" spans="1:10" x14ac:dyDescent="0.15">
      <c r="A70" s="63" t="s">
        <v>187</v>
      </c>
      <c r="B70" s="158">
        <v>0</v>
      </c>
      <c r="C70" s="69" t="s">
        <v>80</v>
      </c>
      <c r="D70" s="69"/>
      <c r="E70" s="130"/>
      <c r="F70" s="70"/>
      <c r="I70" s="128">
        <f t="shared" si="0"/>
        <v>56</v>
      </c>
      <c r="J70" s="129">
        <f t="shared" si="1"/>
        <v>32.14285714285726</v>
      </c>
    </row>
    <row r="71" spans="1:10" x14ac:dyDescent="0.15">
      <c r="A71" s="63" t="s">
        <v>166</v>
      </c>
      <c r="B71" s="158">
        <v>0</v>
      </c>
      <c r="C71" s="69" t="s">
        <v>80</v>
      </c>
      <c r="D71" s="69"/>
      <c r="E71" s="130"/>
      <c r="F71" s="70"/>
      <c r="I71" s="128">
        <f t="shared" si="0"/>
        <v>57</v>
      </c>
      <c r="J71" s="129">
        <f>J70-(J$15-30)/(J$14-1)</f>
        <v>30.000000000000117</v>
      </c>
    </row>
    <row r="72" spans="1:10" x14ac:dyDescent="0.15">
      <c r="A72" s="63" t="s">
        <v>174</v>
      </c>
      <c r="B72" s="69">
        <v>0</v>
      </c>
      <c r="C72" s="69" t="s">
        <v>80</v>
      </c>
      <c r="D72" s="69"/>
      <c r="E72" s="130"/>
      <c r="F72" s="70"/>
    </row>
    <row r="73" spans="1:10" x14ac:dyDescent="0.15">
      <c r="A73" s="74" t="s">
        <v>125</v>
      </c>
      <c r="B73" s="69">
        <v>0</v>
      </c>
      <c r="C73" s="69" t="s">
        <v>80</v>
      </c>
      <c r="D73" s="69"/>
      <c r="E73" s="130"/>
      <c r="F73" s="70"/>
    </row>
    <row r="74" spans="1:10" x14ac:dyDescent="0.15">
      <c r="A74" s="74"/>
      <c r="B74" s="69"/>
      <c r="C74" s="69"/>
      <c r="D74" s="69"/>
      <c r="E74" s="76"/>
      <c r="F74" s="70"/>
    </row>
    <row r="75" spans="1:10" x14ac:dyDescent="0.15">
      <c r="A75" s="74"/>
      <c r="B75" s="69"/>
      <c r="C75" s="69"/>
      <c r="D75" s="69"/>
      <c r="E75" s="76"/>
      <c r="F75" s="70"/>
    </row>
    <row r="76" spans="1:10" x14ac:dyDescent="0.15">
      <c r="A76" s="74"/>
    </row>
    <row r="77" spans="1:10" x14ac:dyDescent="0.15">
      <c r="A77" s="74"/>
    </row>
    <row r="78" spans="1:10" x14ac:dyDescent="0.15">
      <c r="A78" s="185" t="s">
        <v>265</v>
      </c>
      <c r="B78" s="185"/>
      <c r="C78" s="185"/>
      <c r="D78" s="185"/>
      <c r="E78" s="185"/>
      <c r="F78" s="185"/>
      <c r="I78" s="138" t="s">
        <v>266</v>
      </c>
    </row>
    <row r="79" spans="1:10" ht="15" x14ac:dyDescent="0.15">
      <c r="A79" s="186" t="s">
        <v>231</v>
      </c>
      <c r="B79" s="187"/>
      <c r="C79" s="187"/>
      <c r="D79" s="187"/>
      <c r="E79" s="188">
        <v>147</v>
      </c>
      <c r="F79" s="189">
        <v>2</v>
      </c>
      <c r="G79" s="138"/>
      <c r="I79" s="191" t="s">
        <v>3</v>
      </c>
      <c r="J79" s="192" t="s">
        <v>135</v>
      </c>
    </row>
    <row r="80" spans="1:10" x14ac:dyDescent="0.15">
      <c r="A80" s="190" t="s">
        <v>49</v>
      </c>
      <c r="B80" s="187"/>
      <c r="C80" s="187"/>
      <c r="D80" s="187"/>
      <c r="E80" s="188">
        <v>124</v>
      </c>
      <c r="F80" s="189">
        <v>9</v>
      </c>
      <c r="I80" s="193" t="s">
        <v>17</v>
      </c>
      <c r="J80" s="194">
        <v>38</v>
      </c>
    </row>
    <row r="81" spans="1:10" x14ac:dyDescent="0.15">
      <c r="A81" s="190" t="s">
        <v>48</v>
      </c>
      <c r="B81" s="187"/>
      <c r="C81" s="187"/>
      <c r="D81" s="187"/>
      <c r="E81" s="188">
        <v>118</v>
      </c>
      <c r="F81" s="189">
        <v>11</v>
      </c>
      <c r="I81" s="195">
        <v>1</v>
      </c>
      <c r="J81" s="196">
        <v>150</v>
      </c>
    </row>
    <row r="82" spans="1:10" x14ac:dyDescent="0.15">
      <c r="I82" s="195">
        <f>I81+1</f>
        <v>2</v>
      </c>
      <c r="J82" s="197">
        <f>J81-(J$81-30)/(J$80-1)</f>
        <v>146.75675675675674</v>
      </c>
    </row>
    <row r="83" spans="1:10" x14ac:dyDescent="0.15">
      <c r="I83" s="195">
        <f t="shared" ref="I83:I118" si="3">I82+1</f>
        <v>3</v>
      </c>
      <c r="J83" s="197">
        <f t="shared" ref="J83:J118" si="4">J82-(J$81-30)/(J$80-1)</f>
        <v>143.51351351351349</v>
      </c>
    </row>
    <row r="84" spans="1:10" x14ac:dyDescent="0.15">
      <c r="I84" s="195">
        <f t="shared" si="3"/>
        <v>4</v>
      </c>
      <c r="J84" s="197">
        <f t="shared" si="4"/>
        <v>140.27027027027023</v>
      </c>
    </row>
    <row r="85" spans="1:10" x14ac:dyDescent="0.15">
      <c r="I85" s="195">
        <f t="shared" si="3"/>
        <v>5</v>
      </c>
      <c r="J85" s="197">
        <f t="shared" si="4"/>
        <v>137.02702702702697</v>
      </c>
    </row>
    <row r="86" spans="1:10" x14ac:dyDescent="0.15">
      <c r="I86" s="195">
        <f t="shared" si="3"/>
        <v>6</v>
      </c>
      <c r="J86" s="197">
        <f t="shared" si="4"/>
        <v>133.78378378378372</v>
      </c>
    </row>
    <row r="87" spans="1:10" x14ac:dyDescent="0.15">
      <c r="I87" s="195">
        <f t="shared" si="3"/>
        <v>7</v>
      </c>
      <c r="J87" s="197">
        <f t="shared" si="4"/>
        <v>130.54054054054046</v>
      </c>
    </row>
    <row r="88" spans="1:10" x14ac:dyDescent="0.15">
      <c r="I88" s="195">
        <f t="shared" si="3"/>
        <v>8</v>
      </c>
      <c r="J88" s="197">
        <f t="shared" si="4"/>
        <v>127.29729729729722</v>
      </c>
    </row>
    <row r="89" spans="1:10" x14ac:dyDescent="0.15">
      <c r="I89" s="195">
        <f t="shared" si="3"/>
        <v>9</v>
      </c>
      <c r="J89" s="197">
        <f t="shared" si="4"/>
        <v>124.05405405405398</v>
      </c>
    </row>
    <row r="90" spans="1:10" x14ac:dyDescent="0.15">
      <c r="I90" s="195">
        <f t="shared" si="3"/>
        <v>10</v>
      </c>
      <c r="J90" s="197">
        <f t="shared" si="4"/>
        <v>120.81081081081074</v>
      </c>
    </row>
    <row r="91" spans="1:10" x14ac:dyDescent="0.15">
      <c r="I91" s="195">
        <f t="shared" si="3"/>
        <v>11</v>
      </c>
      <c r="J91" s="197">
        <f t="shared" si="4"/>
        <v>117.56756756756749</v>
      </c>
    </row>
    <row r="92" spans="1:10" x14ac:dyDescent="0.15">
      <c r="I92" s="195">
        <f t="shared" si="3"/>
        <v>12</v>
      </c>
      <c r="J92" s="197">
        <f t="shared" si="4"/>
        <v>114.32432432432425</v>
      </c>
    </row>
    <row r="93" spans="1:10" x14ac:dyDescent="0.15">
      <c r="I93" s="195">
        <f t="shared" si="3"/>
        <v>13</v>
      </c>
      <c r="J93" s="197">
        <f t="shared" si="4"/>
        <v>111.08108108108101</v>
      </c>
    </row>
    <row r="94" spans="1:10" x14ac:dyDescent="0.15">
      <c r="I94" s="195">
        <f t="shared" si="3"/>
        <v>14</v>
      </c>
      <c r="J94" s="197">
        <f t="shared" si="4"/>
        <v>107.83783783783777</v>
      </c>
    </row>
    <row r="95" spans="1:10" x14ac:dyDescent="0.15">
      <c r="I95" s="195">
        <f t="shared" si="3"/>
        <v>15</v>
      </c>
      <c r="J95" s="197">
        <f t="shared" si="4"/>
        <v>104.59459459459453</v>
      </c>
    </row>
    <row r="96" spans="1:10" x14ac:dyDescent="0.15">
      <c r="I96" s="195">
        <f t="shared" si="3"/>
        <v>16</v>
      </c>
      <c r="J96" s="197">
        <f t="shared" si="4"/>
        <v>101.35135135135128</v>
      </c>
    </row>
    <row r="97" spans="9:10" x14ac:dyDescent="0.15">
      <c r="I97" s="195">
        <f t="shared" si="3"/>
        <v>17</v>
      </c>
      <c r="J97" s="197">
        <f t="shared" si="4"/>
        <v>98.108108108108041</v>
      </c>
    </row>
    <row r="98" spans="9:10" x14ac:dyDescent="0.15">
      <c r="I98" s="195">
        <f t="shared" si="3"/>
        <v>18</v>
      </c>
      <c r="J98" s="197">
        <f t="shared" si="4"/>
        <v>94.864864864864799</v>
      </c>
    </row>
    <row r="99" spans="9:10" x14ac:dyDescent="0.15">
      <c r="I99" s="195">
        <f t="shared" si="3"/>
        <v>19</v>
      </c>
      <c r="J99" s="197">
        <f t="shared" si="4"/>
        <v>91.621621621621557</v>
      </c>
    </row>
    <row r="100" spans="9:10" x14ac:dyDescent="0.15">
      <c r="I100" s="195">
        <f t="shared" si="3"/>
        <v>20</v>
      </c>
      <c r="J100" s="197">
        <f t="shared" si="4"/>
        <v>88.378378378378315</v>
      </c>
    </row>
    <row r="101" spans="9:10" x14ac:dyDescent="0.15">
      <c r="I101" s="195">
        <f t="shared" si="3"/>
        <v>21</v>
      </c>
      <c r="J101" s="197">
        <f t="shared" si="4"/>
        <v>85.135135135135073</v>
      </c>
    </row>
    <row r="102" spans="9:10" x14ac:dyDescent="0.15">
      <c r="I102" s="195">
        <f t="shared" si="3"/>
        <v>22</v>
      </c>
      <c r="J102" s="197">
        <f t="shared" si="4"/>
        <v>81.891891891891831</v>
      </c>
    </row>
    <row r="103" spans="9:10" x14ac:dyDescent="0.15">
      <c r="I103" s="195">
        <f t="shared" si="3"/>
        <v>23</v>
      </c>
      <c r="J103" s="197">
        <f t="shared" si="4"/>
        <v>78.648648648648589</v>
      </c>
    </row>
    <row r="104" spans="9:10" x14ac:dyDescent="0.15">
      <c r="I104" s="195">
        <f t="shared" si="3"/>
        <v>24</v>
      </c>
      <c r="J104" s="197">
        <f t="shared" si="4"/>
        <v>75.405405405405347</v>
      </c>
    </row>
    <row r="105" spans="9:10" x14ac:dyDescent="0.15">
      <c r="I105" s="195">
        <f t="shared" si="3"/>
        <v>25</v>
      </c>
      <c r="J105" s="197">
        <f t="shared" si="4"/>
        <v>72.162162162162105</v>
      </c>
    </row>
    <row r="106" spans="9:10" x14ac:dyDescent="0.15">
      <c r="I106" s="195">
        <f t="shared" si="3"/>
        <v>26</v>
      </c>
      <c r="J106" s="197">
        <f t="shared" si="4"/>
        <v>68.918918918918862</v>
      </c>
    </row>
    <row r="107" spans="9:10" x14ac:dyDescent="0.15">
      <c r="I107" s="195">
        <f t="shared" si="3"/>
        <v>27</v>
      </c>
      <c r="J107" s="197">
        <f t="shared" si="4"/>
        <v>65.67567567567562</v>
      </c>
    </row>
    <row r="108" spans="9:10" x14ac:dyDescent="0.15">
      <c r="I108" s="195">
        <f t="shared" si="3"/>
        <v>28</v>
      </c>
      <c r="J108" s="197">
        <f t="shared" si="4"/>
        <v>62.432432432432378</v>
      </c>
    </row>
    <row r="109" spans="9:10" x14ac:dyDescent="0.15">
      <c r="I109" s="195">
        <f t="shared" si="3"/>
        <v>29</v>
      </c>
      <c r="J109" s="197">
        <f t="shared" si="4"/>
        <v>59.189189189189136</v>
      </c>
    </row>
    <row r="110" spans="9:10" x14ac:dyDescent="0.15">
      <c r="I110" s="195">
        <f t="shared" si="3"/>
        <v>30</v>
      </c>
      <c r="J110" s="197">
        <f t="shared" si="4"/>
        <v>55.945945945945894</v>
      </c>
    </row>
    <row r="111" spans="9:10" x14ac:dyDescent="0.15">
      <c r="I111" s="195">
        <f t="shared" si="3"/>
        <v>31</v>
      </c>
      <c r="J111" s="197">
        <f t="shared" si="4"/>
        <v>52.702702702702652</v>
      </c>
    </row>
    <row r="112" spans="9:10" x14ac:dyDescent="0.15">
      <c r="I112" s="195">
        <f t="shared" si="3"/>
        <v>32</v>
      </c>
      <c r="J112" s="197">
        <f t="shared" si="4"/>
        <v>49.45945945945941</v>
      </c>
    </row>
    <row r="113" spans="9:10" x14ac:dyDescent="0.15">
      <c r="I113" s="195">
        <f t="shared" si="3"/>
        <v>33</v>
      </c>
      <c r="J113" s="197">
        <f t="shared" si="4"/>
        <v>46.216216216216168</v>
      </c>
    </row>
    <row r="114" spans="9:10" x14ac:dyDescent="0.15">
      <c r="I114" s="195">
        <f t="shared" si="3"/>
        <v>34</v>
      </c>
      <c r="J114" s="197">
        <f t="shared" si="4"/>
        <v>42.972972972972926</v>
      </c>
    </row>
    <row r="115" spans="9:10" x14ac:dyDescent="0.15">
      <c r="I115" s="195">
        <f t="shared" si="3"/>
        <v>35</v>
      </c>
      <c r="J115" s="197">
        <f t="shared" si="4"/>
        <v>39.729729729729684</v>
      </c>
    </row>
    <row r="116" spans="9:10" x14ac:dyDescent="0.15">
      <c r="I116" s="195">
        <f t="shared" si="3"/>
        <v>36</v>
      </c>
      <c r="J116" s="197">
        <f t="shared" si="4"/>
        <v>36.486486486486442</v>
      </c>
    </row>
    <row r="117" spans="9:10" x14ac:dyDescent="0.15">
      <c r="I117" s="195">
        <f t="shared" si="3"/>
        <v>37</v>
      </c>
      <c r="J117" s="197">
        <f t="shared" si="4"/>
        <v>33.243243243243199</v>
      </c>
    </row>
    <row r="118" spans="9:10" x14ac:dyDescent="0.15">
      <c r="I118" s="195">
        <f t="shared" si="3"/>
        <v>38</v>
      </c>
      <c r="J118" s="197">
        <f t="shared" si="4"/>
        <v>29.999999999999957</v>
      </c>
    </row>
  </sheetData>
  <sortState xmlns:xlrd2="http://schemas.microsoft.com/office/spreadsheetml/2017/richdata2" ref="A17:B73">
    <sortCondition descending="1" ref="B17:B73"/>
  </sortState>
  <mergeCells count="3">
    <mergeCell ref="A1:A7"/>
    <mergeCell ref="B2:D2"/>
    <mergeCell ref="B4:D4"/>
  </mergeCells>
  <conditionalFormatting sqref="A18:A21 A23 A25 A34 A37">
    <cfRule type="duplicateValues" dxfId="162" priority="7"/>
  </conditionalFormatting>
  <conditionalFormatting sqref="A22">
    <cfRule type="duplicateValues" dxfId="161" priority="6"/>
    <cfRule type="duplicateValues" dxfId="160" priority="5"/>
  </conditionalFormatting>
  <conditionalFormatting sqref="A50:A53 A55 A57">
    <cfRule type="duplicateValues" dxfId="159" priority="4"/>
  </conditionalFormatting>
  <conditionalFormatting sqref="A54">
    <cfRule type="duplicateValues" dxfId="158" priority="3"/>
    <cfRule type="duplicateValues" dxfId="157" priority="2"/>
  </conditionalFormatting>
  <conditionalFormatting sqref="A65">
    <cfRule type="duplicateValues" dxfId="156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53AD-294D-7C43-84B6-B503CF65E52E}">
  <dimension ref="A1:J131"/>
  <sheetViews>
    <sheetView workbookViewId="0">
      <selection activeCell="K79" sqref="K79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188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43500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55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55</v>
      </c>
      <c r="I16" s="128">
        <f>I15+1</f>
        <v>2</v>
      </c>
      <c r="J16" s="129">
        <f>J15-(J$15-30)/(J$14-1)</f>
        <v>147.77777777777777</v>
      </c>
    </row>
    <row r="17" spans="1:10" ht="15" customHeight="1" x14ac:dyDescent="0.15">
      <c r="A17" s="125" t="s">
        <v>55</v>
      </c>
      <c r="B17" s="158">
        <v>96.67</v>
      </c>
      <c r="C17" s="69"/>
      <c r="D17" s="69"/>
      <c r="E17" s="130">
        <v>150</v>
      </c>
      <c r="F17" s="70">
        <v>1</v>
      </c>
      <c r="I17" s="128">
        <f t="shared" ref="I17:I69" si="0">I16+1</f>
        <v>3</v>
      </c>
      <c r="J17" s="129">
        <f t="shared" ref="J17:J64" si="1">J16-(J$15-30)/(J$14-1)</f>
        <v>145.55555555555554</v>
      </c>
    </row>
    <row r="18" spans="1:10" ht="15" customHeight="1" x14ac:dyDescent="0.15">
      <c r="A18" s="63" t="s">
        <v>53</v>
      </c>
      <c r="B18" s="158">
        <v>89</v>
      </c>
      <c r="C18" s="69"/>
      <c r="D18" s="69"/>
      <c r="E18" s="130">
        <v>147.77777777777777</v>
      </c>
      <c r="F18" s="70">
        <f>F17+1</f>
        <v>2</v>
      </c>
      <c r="I18" s="128">
        <f t="shared" si="0"/>
        <v>4</v>
      </c>
      <c r="J18" s="129">
        <f t="shared" si="1"/>
        <v>143.33333333333331</v>
      </c>
    </row>
    <row r="19" spans="1:10" ht="15" customHeight="1" x14ac:dyDescent="0.15">
      <c r="A19" s="74" t="s">
        <v>117</v>
      </c>
      <c r="B19" s="69">
        <v>87</v>
      </c>
      <c r="C19" s="69"/>
      <c r="D19" s="69"/>
      <c r="E19" s="130">
        <v>145.55555555555554</v>
      </c>
      <c r="F19" s="70">
        <f t="shared" ref="F19:F65" si="2">F18+1</f>
        <v>3</v>
      </c>
      <c r="I19" s="128">
        <f t="shared" si="0"/>
        <v>5</v>
      </c>
      <c r="J19" s="129">
        <f t="shared" si="1"/>
        <v>141.11111111111109</v>
      </c>
    </row>
    <row r="20" spans="1:10" ht="15" customHeight="1" x14ac:dyDescent="0.15">
      <c r="A20" s="63" t="s">
        <v>116</v>
      </c>
      <c r="B20" s="158">
        <v>86</v>
      </c>
      <c r="C20" s="69"/>
      <c r="D20" s="69"/>
      <c r="E20" s="130">
        <v>143.33333333333331</v>
      </c>
      <c r="F20" s="70">
        <f t="shared" si="2"/>
        <v>4</v>
      </c>
      <c r="I20" s="128">
        <f t="shared" si="0"/>
        <v>6</v>
      </c>
      <c r="J20" s="129">
        <f t="shared" si="1"/>
        <v>138.88888888888886</v>
      </c>
    </row>
    <row r="21" spans="1:10" ht="15" customHeight="1" x14ac:dyDescent="0.15">
      <c r="A21" s="63" t="s">
        <v>111</v>
      </c>
      <c r="B21" s="158">
        <v>80</v>
      </c>
      <c r="C21" s="69"/>
      <c r="D21" s="69"/>
      <c r="E21" s="130">
        <v>141.11111111111109</v>
      </c>
      <c r="F21" s="70">
        <f t="shared" si="2"/>
        <v>5</v>
      </c>
      <c r="I21" s="128">
        <f t="shared" si="0"/>
        <v>7</v>
      </c>
      <c r="J21" s="129">
        <f t="shared" si="1"/>
        <v>136.66666666666663</v>
      </c>
    </row>
    <row r="22" spans="1:10" ht="15" customHeight="1" x14ac:dyDescent="0.15">
      <c r="A22" s="63" t="s">
        <v>149</v>
      </c>
      <c r="B22" s="158">
        <v>74.67</v>
      </c>
      <c r="C22" s="69"/>
      <c r="D22" s="69"/>
      <c r="E22" s="130">
        <v>138.88888888888886</v>
      </c>
      <c r="F22" s="70">
        <f t="shared" si="2"/>
        <v>6</v>
      </c>
      <c r="I22" s="128">
        <f t="shared" si="0"/>
        <v>8</v>
      </c>
      <c r="J22" s="129">
        <f t="shared" si="1"/>
        <v>134.4444444444444</v>
      </c>
    </row>
    <row r="23" spans="1:10" ht="15" customHeight="1" x14ac:dyDescent="0.15">
      <c r="A23" s="74" t="s">
        <v>59</v>
      </c>
      <c r="B23" s="69">
        <v>73</v>
      </c>
      <c r="C23" s="69"/>
      <c r="D23" s="69"/>
      <c r="E23" s="130">
        <v>136.66666666666663</v>
      </c>
      <c r="F23" s="70">
        <f t="shared" si="2"/>
        <v>7</v>
      </c>
      <c r="I23" s="128">
        <f t="shared" si="0"/>
        <v>9</v>
      </c>
      <c r="J23" s="129">
        <f t="shared" si="1"/>
        <v>132.22222222222217</v>
      </c>
    </row>
    <row r="24" spans="1:10" ht="15" customHeight="1" x14ac:dyDescent="0.15">
      <c r="A24" s="74" t="s">
        <v>125</v>
      </c>
      <c r="B24" s="158">
        <v>72.33</v>
      </c>
      <c r="C24" s="69"/>
      <c r="D24" s="69"/>
      <c r="E24" s="130">
        <v>134.4444444444444</v>
      </c>
      <c r="F24" s="70">
        <f t="shared" si="2"/>
        <v>8</v>
      </c>
      <c r="I24" s="128">
        <f t="shared" si="0"/>
        <v>10</v>
      </c>
      <c r="J24" s="129">
        <f t="shared" si="1"/>
        <v>129.99999999999994</v>
      </c>
    </row>
    <row r="25" spans="1:10" ht="15" customHeight="1" x14ac:dyDescent="0.15">
      <c r="A25" s="63" t="s">
        <v>113</v>
      </c>
      <c r="B25" s="158">
        <v>70.33</v>
      </c>
      <c r="C25" s="69"/>
      <c r="D25" s="69"/>
      <c r="E25" s="130">
        <v>132.22222222222217</v>
      </c>
      <c r="F25" s="70">
        <f t="shared" si="2"/>
        <v>9</v>
      </c>
      <c r="I25" s="128">
        <f t="shared" si="0"/>
        <v>11</v>
      </c>
      <c r="J25" s="129">
        <f t="shared" si="1"/>
        <v>127.77777777777771</v>
      </c>
    </row>
    <row r="26" spans="1:10" ht="15" customHeight="1" x14ac:dyDescent="0.15">
      <c r="A26" s="63" t="s">
        <v>60</v>
      </c>
      <c r="B26" s="158">
        <v>67.67</v>
      </c>
      <c r="C26" s="69"/>
      <c r="D26" s="69"/>
      <c r="E26" s="130">
        <v>129.99999999999994</v>
      </c>
      <c r="F26" s="70">
        <f t="shared" si="2"/>
        <v>10</v>
      </c>
      <c r="I26" s="128">
        <f t="shared" si="0"/>
        <v>12</v>
      </c>
      <c r="J26" s="129">
        <f t="shared" si="1"/>
        <v>125.55555555555549</v>
      </c>
    </row>
    <row r="27" spans="1:10" ht="15" customHeight="1" x14ac:dyDescent="0.15">
      <c r="A27" s="63" t="s">
        <v>112</v>
      </c>
      <c r="B27" s="158">
        <v>67</v>
      </c>
      <c r="C27" s="69"/>
      <c r="D27" s="69"/>
      <c r="E27" s="130">
        <v>127.77777777777771</v>
      </c>
      <c r="F27" s="70">
        <f t="shared" si="2"/>
        <v>11</v>
      </c>
      <c r="I27" s="128">
        <f t="shared" si="0"/>
        <v>13</v>
      </c>
      <c r="J27" s="129">
        <f t="shared" si="1"/>
        <v>123.33333333333326</v>
      </c>
    </row>
    <row r="28" spans="1:10" ht="15" customHeight="1" x14ac:dyDescent="0.15">
      <c r="A28" s="74" t="s">
        <v>64</v>
      </c>
      <c r="B28" s="69">
        <v>57.33</v>
      </c>
      <c r="C28" s="69"/>
      <c r="D28" s="69"/>
      <c r="E28" s="130">
        <v>125.55555555555549</v>
      </c>
      <c r="F28" s="70">
        <f t="shared" si="2"/>
        <v>12</v>
      </c>
      <c r="I28" s="128">
        <f t="shared" si="0"/>
        <v>14</v>
      </c>
      <c r="J28" s="129">
        <f t="shared" si="1"/>
        <v>121.11111111111103</v>
      </c>
    </row>
    <row r="29" spans="1:10" ht="15" customHeight="1" x14ac:dyDescent="0.15">
      <c r="A29" s="63" t="s">
        <v>161</v>
      </c>
      <c r="B29" s="158">
        <v>55.67</v>
      </c>
      <c r="C29" s="69"/>
      <c r="D29" s="69"/>
      <c r="E29" s="130">
        <v>123.33333333333326</v>
      </c>
      <c r="F29" s="70">
        <f t="shared" si="2"/>
        <v>13</v>
      </c>
      <c r="I29" s="128">
        <f t="shared" si="0"/>
        <v>15</v>
      </c>
      <c r="J29" s="129">
        <f t="shared" si="1"/>
        <v>118.8888888888888</v>
      </c>
    </row>
    <row r="30" spans="1:10" ht="15" customHeight="1" x14ac:dyDescent="0.15">
      <c r="A30" s="63" t="s">
        <v>176</v>
      </c>
      <c r="B30" s="158">
        <v>52.33</v>
      </c>
      <c r="C30" s="69"/>
      <c r="D30" s="69"/>
      <c r="E30" s="130">
        <v>121.11111111111103</v>
      </c>
      <c r="F30" s="70">
        <f t="shared" si="2"/>
        <v>14</v>
      </c>
      <c r="I30" s="128">
        <f t="shared" si="0"/>
        <v>16</v>
      </c>
      <c r="J30" s="129">
        <f t="shared" si="1"/>
        <v>116.66666666666657</v>
      </c>
    </row>
    <row r="31" spans="1:10" ht="15" customHeight="1" x14ac:dyDescent="0.15">
      <c r="A31" s="63" t="s">
        <v>67</v>
      </c>
      <c r="B31" s="158">
        <v>51.67</v>
      </c>
      <c r="C31" s="69"/>
      <c r="D31" s="69"/>
      <c r="E31" s="130">
        <v>118.8888888888888</v>
      </c>
      <c r="F31" s="70">
        <f t="shared" si="2"/>
        <v>15</v>
      </c>
      <c r="I31" s="128">
        <f t="shared" si="0"/>
        <v>17</v>
      </c>
      <c r="J31" s="129">
        <f t="shared" si="1"/>
        <v>114.44444444444434</v>
      </c>
    </row>
    <row r="32" spans="1:10" ht="15" customHeight="1" x14ac:dyDescent="0.15">
      <c r="A32" s="74" t="s">
        <v>119</v>
      </c>
      <c r="B32" s="69">
        <v>51.33</v>
      </c>
      <c r="C32" s="69"/>
      <c r="D32" s="69"/>
      <c r="E32" s="130">
        <v>116.66666666666657</v>
      </c>
      <c r="F32" s="70">
        <f t="shared" si="2"/>
        <v>16</v>
      </c>
      <c r="I32" s="128">
        <f t="shared" si="0"/>
        <v>18</v>
      </c>
      <c r="J32" s="129">
        <f t="shared" si="1"/>
        <v>112.22222222222211</v>
      </c>
    </row>
    <row r="33" spans="1:10" ht="15" customHeight="1" x14ac:dyDescent="0.15">
      <c r="A33" s="63" t="s">
        <v>90</v>
      </c>
      <c r="B33" s="158">
        <v>50.67</v>
      </c>
      <c r="C33" s="69"/>
      <c r="D33" s="69"/>
      <c r="E33" s="130">
        <v>114.44444444444434</v>
      </c>
      <c r="F33" s="70">
        <f t="shared" si="2"/>
        <v>17</v>
      </c>
      <c r="I33" s="128">
        <f t="shared" si="0"/>
        <v>19</v>
      </c>
      <c r="J33" s="129">
        <f t="shared" si="1"/>
        <v>109.99999999999989</v>
      </c>
    </row>
    <row r="34" spans="1:10" x14ac:dyDescent="0.15">
      <c r="A34" s="74" t="s">
        <v>175</v>
      </c>
      <c r="B34" s="69">
        <v>50.67</v>
      </c>
      <c r="C34" s="69"/>
      <c r="D34" s="69"/>
      <c r="E34" s="130">
        <v>112.22222222222211</v>
      </c>
      <c r="F34" s="70">
        <f t="shared" si="2"/>
        <v>18</v>
      </c>
      <c r="I34" s="128">
        <f t="shared" si="0"/>
        <v>20</v>
      </c>
      <c r="J34" s="129">
        <f t="shared" si="1"/>
        <v>107.77777777777766</v>
      </c>
    </row>
    <row r="35" spans="1:10" x14ac:dyDescent="0.15">
      <c r="A35" s="63" t="s">
        <v>160</v>
      </c>
      <c r="B35" s="158">
        <v>49.67</v>
      </c>
      <c r="C35" s="69"/>
      <c r="D35" s="69"/>
      <c r="E35" s="159">
        <v>109.99999999999989</v>
      </c>
      <c r="F35" s="70">
        <f t="shared" si="2"/>
        <v>19</v>
      </c>
      <c r="I35" s="128">
        <f t="shared" si="0"/>
        <v>21</v>
      </c>
      <c r="J35" s="129">
        <f t="shared" si="1"/>
        <v>105.55555555555543</v>
      </c>
    </row>
    <row r="36" spans="1:10" x14ac:dyDescent="0.15">
      <c r="A36" s="63" t="s">
        <v>118</v>
      </c>
      <c r="B36" s="158">
        <v>49.33</v>
      </c>
      <c r="C36" s="69"/>
      <c r="D36" s="69"/>
      <c r="E36" s="159">
        <v>107.77777777777766</v>
      </c>
      <c r="F36" s="70">
        <f t="shared" si="2"/>
        <v>20</v>
      </c>
      <c r="I36" s="128">
        <f t="shared" si="0"/>
        <v>22</v>
      </c>
      <c r="J36" s="129">
        <f t="shared" si="1"/>
        <v>103.3333333333332</v>
      </c>
    </row>
    <row r="37" spans="1:10" x14ac:dyDescent="0.15">
      <c r="A37" s="63" t="s">
        <v>61</v>
      </c>
      <c r="B37" s="158">
        <v>47.67</v>
      </c>
      <c r="C37" s="69"/>
      <c r="D37" s="69"/>
      <c r="E37" s="130">
        <v>105.55555555555543</v>
      </c>
      <c r="F37" s="70">
        <f t="shared" si="2"/>
        <v>21</v>
      </c>
      <c r="I37" s="128">
        <f t="shared" si="0"/>
        <v>23</v>
      </c>
      <c r="J37" s="129">
        <f t="shared" si="1"/>
        <v>101.11111111111097</v>
      </c>
    </row>
    <row r="38" spans="1:10" x14ac:dyDescent="0.15">
      <c r="A38" s="63" t="s">
        <v>130</v>
      </c>
      <c r="B38" s="69">
        <v>47.67</v>
      </c>
      <c r="C38" s="69"/>
      <c r="D38" s="69"/>
      <c r="E38" s="130">
        <v>103.3333333333332</v>
      </c>
      <c r="F38" s="70">
        <f t="shared" si="2"/>
        <v>22</v>
      </c>
      <c r="I38" s="128">
        <f t="shared" si="0"/>
        <v>24</v>
      </c>
      <c r="J38" s="129">
        <f t="shared" si="1"/>
        <v>98.888888888888744</v>
      </c>
    </row>
    <row r="39" spans="1:10" x14ac:dyDescent="0.15">
      <c r="A39" s="63" t="s">
        <v>126</v>
      </c>
      <c r="B39" s="158">
        <v>45.67</v>
      </c>
      <c r="C39" s="69"/>
      <c r="D39" s="69"/>
      <c r="E39" s="130">
        <v>101.11111111111097</v>
      </c>
      <c r="F39" s="70">
        <f t="shared" si="2"/>
        <v>23</v>
      </c>
      <c r="I39" s="128">
        <f t="shared" si="0"/>
        <v>25</v>
      </c>
      <c r="J39" s="129">
        <f t="shared" si="1"/>
        <v>96.666666666666515</v>
      </c>
    </row>
    <row r="40" spans="1:10" ht="15" customHeight="1" x14ac:dyDescent="0.15">
      <c r="A40" s="74" t="s">
        <v>93</v>
      </c>
      <c r="B40" s="69">
        <v>45</v>
      </c>
      <c r="C40" s="69"/>
      <c r="D40" s="69"/>
      <c r="E40" s="130">
        <v>98.888888888888744</v>
      </c>
      <c r="F40" s="70">
        <f t="shared" si="2"/>
        <v>24</v>
      </c>
      <c r="I40" s="128">
        <f t="shared" si="0"/>
        <v>26</v>
      </c>
      <c r="J40" s="129">
        <f t="shared" si="1"/>
        <v>94.444444444444287</v>
      </c>
    </row>
    <row r="41" spans="1:10" ht="15" customHeight="1" x14ac:dyDescent="0.15">
      <c r="A41" s="63" t="s">
        <v>174</v>
      </c>
      <c r="B41" s="69">
        <v>44.67</v>
      </c>
      <c r="C41" s="69"/>
      <c r="D41" s="69"/>
      <c r="E41" s="130">
        <v>96.666666666666515</v>
      </c>
      <c r="F41" s="70">
        <f t="shared" si="2"/>
        <v>25</v>
      </c>
      <c r="I41" s="128">
        <f t="shared" si="0"/>
        <v>27</v>
      </c>
      <c r="J41" s="129">
        <f t="shared" si="1"/>
        <v>92.222222222222058</v>
      </c>
    </row>
    <row r="42" spans="1:10" ht="15" customHeight="1" x14ac:dyDescent="0.15">
      <c r="A42" s="74" t="s">
        <v>65</v>
      </c>
      <c r="B42" s="69">
        <v>44.33</v>
      </c>
      <c r="C42" s="69"/>
      <c r="D42" s="69"/>
      <c r="E42" s="130">
        <v>94.444444444444287</v>
      </c>
      <c r="F42" s="70">
        <f t="shared" si="2"/>
        <v>26</v>
      </c>
      <c r="I42" s="128">
        <f t="shared" si="0"/>
        <v>28</v>
      </c>
      <c r="J42" s="129">
        <f t="shared" si="1"/>
        <v>89.999999999999829</v>
      </c>
    </row>
    <row r="43" spans="1:10" ht="15" customHeight="1" x14ac:dyDescent="0.15">
      <c r="A43" s="63" t="s">
        <v>131</v>
      </c>
      <c r="B43" s="69">
        <v>44</v>
      </c>
      <c r="C43" s="69"/>
      <c r="D43" s="69"/>
      <c r="E43" s="130">
        <v>92.222222222222058</v>
      </c>
      <c r="F43" s="70">
        <f t="shared" si="2"/>
        <v>27</v>
      </c>
      <c r="I43" s="128">
        <f t="shared" si="0"/>
        <v>29</v>
      </c>
      <c r="J43" s="129">
        <f t="shared" si="1"/>
        <v>87.777777777777601</v>
      </c>
    </row>
    <row r="44" spans="1:10" ht="15" customHeight="1" x14ac:dyDescent="0.15">
      <c r="A44" s="63" t="s">
        <v>134</v>
      </c>
      <c r="B44" s="69">
        <v>41.67</v>
      </c>
      <c r="C44" s="69"/>
      <c r="D44" s="69"/>
      <c r="E44" s="130">
        <v>89.999999999999829</v>
      </c>
      <c r="F44" s="70">
        <f t="shared" si="2"/>
        <v>28</v>
      </c>
      <c r="I44" s="128">
        <f t="shared" si="0"/>
        <v>30</v>
      </c>
      <c r="J44" s="129">
        <f t="shared" si="1"/>
        <v>85.555555555555372</v>
      </c>
    </row>
    <row r="45" spans="1:10" ht="15" customHeight="1" x14ac:dyDescent="0.15">
      <c r="A45" s="63" t="s">
        <v>167</v>
      </c>
      <c r="B45" s="158">
        <v>39.67</v>
      </c>
      <c r="C45" s="69"/>
      <c r="D45" s="69"/>
      <c r="E45" s="130">
        <v>87.777777777777601</v>
      </c>
      <c r="F45" s="70">
        <f t="shared" si="2"/>
        <v>29</v>
      </c>
      <c r="I45" s="128">
        <f t="shared" si="0"/>
        <v>31</v>
      </c>
      <c r="J45" s="129">
        <f t="shared" si="1"/>
        <v>83.333333333333144</v>
      </c>
    </row>
    <row r="46" spans="1:10" ht="15" customHeight="1" x14ac:dyDescent="0.15">
      <c r="A46" s="63" t="s">
        <v>120</v>
      </c>
      <c r="B46" s="158">
        <v>38.33</v>
      </c>
      <c r="C46" s="69"/>
      <c r="D46" s="69"/>
      <c r="E46" s="130">
        <v>85.555555555555372</v>
      </c>
      <c r="F46" s="70">
        <f t="shared" si="2"/>
        <v>30</v>
      </c>
      <c r="I46" s="128">
        <f t="shared" si="0"/>
        <v>32</v>
      </c>
      <c r="J46" s="129">
        <f t="shared" si="1"/>
        <v>81.111111111110915</v>
      </c>
    </row>
    <row r="47" spans="1:10" ht="15" customHeight="1" x14ac:dyDescent="0.15">
      <c r="A47" s="74" t="s">
        <v>168</v>
      </c>
      <c r="B47" s="69">
        <v>37.67</v>
      </c>
      <c r="C47" s="69"/>
      <c r="D47" s="69"/>
      <c r="E47" s="130">
        <v>83.333333333333144</v>
      </c>
      <c r="F47" s="70">
        <f t="shared" si="2"/>
        <v>31</v>
      </c>
      <c r="I47" s="128">
        <f t="shared" si="0"/>
        <v>33</v>
      </c>
      <c r="J47" s="129">
        <f t="shared" si="1"/>
        <v>78.888888888888687</v>
      </c>
    </row>
    <row r="48" spans="1:10" ht="15" customHeight="1" x14ac:dyDescent="0.15">
      <c r="A48" s="63" t="s">
        <v>169</v>
      </c>
      <c r="B48" s="158">
        <v>37.33</v>
      </c>
      <c r="C48" s="69"/>
      <c r="D48" s="69"/>
      <c r="E48" s="130">
        <v>81.111111111110915</v>
      </c>
      <c r="F48" s="70">
        <f t="shared" si="2"/>
        <v>32</v>
      </c>
      <c r="I48" s="128">
        <f t="shared" si="0"/>
        <v>34</v>
      </c>
      <c r="J48" s="129">
        <f t="shared" si="1"/>
        <v>76.666666666666458</v>
      </c>
    </row>
    <row r="49" spans="1:10" ht="15" customHeight="1" x14ac:dyDescent="0.15">
      <c r="A49" s="125" t="s">
        <v>170</v>
      </c>
      <c r="B49" s="158">
        <v>36.67</v>
      </c>
      <c r="C49" s="69"/>
      <c r="D49" s="69"/>
      <c r="E49" s="130">
        <v>78.888888888888687</v>
      </c>
      <c r="F49" s="70">
        <f t="shared" si="2"/>
        <v>33</v>
      </c>
      <c r="I49" s="128">
        <f t="shared" si="0"/>
        <v>35</v>
      </c>
      <c r="J49" s="129">
        <f t="shared" si="1"/>
        <v>74.44444444444423</v>
      </c>
    </row>
    <row r="50" spans="1:10" ht="15" customHeight="1" x14ac:dyDescent="0.15">
      <c r="A50" s="63" t="s">
        <v>166</v>
      </c>
      <c r="B50" s="158">
        <v>34.67</v>
      </c>
      <c r="C50" s="69"/>
      <c r="D50" s="69"/>
      <c r="E50" s="130">
        <v>76.666666666666458</v>
      </c>
      <c r="F50" s="70">
        <f t="shared" si="2"/>
        <v>34</v>
      </c>
      <c r="I50" s="128">
        <f t="shared" si="0"/>
        <v>36</v>
      </c>
      <c r="J50" s="129">
        <f t="shared" si="1"/>
        <v>72.222222222222001</v>
      </c>
    </row>
    <row r="51" spans="1:10" ht="15" customHeight="1" x14ac:dyDescent="0.15">
      <c r="A51" s="74" t="s">
        <v>178</v>
      </c>
      <c r="B51" s="69">
        <v>34.33</v>
      </c>
      <c r="C51" s="69"/>
      <c r="D51" s="69"/>
      <c r="E51" s="130">
        <v>74.44444444444423</v>
      </c>
      <c r="F51" s="70">
        <f t="shared" si="2"/>
        <v>35</v>
      </c>
      <c r="I51" s="128">
        <f t="shared" si="0"/>
        <v>37</v>
      </c>
      <c r="J51" s="129">
        <f t="shared" si="1"/>
        <v>69.999999999999773</v>
      </c>
    </row>
    <row r="52" spans="1:10" x14ac:dyDescent="0.15">
      <c r="A52" s="63" t="s">
        <v>128</v>
      </c>
      <c r="B52" s="158">
        <v>34</v>
      </c>
      <c r="C52" s="69"/>
      <c r="D52" s="69"/>
      <c r="E52" s="130">
        <v>72.222222222222001</v>
      </c>
      <c r="F52" s="70">
        <f t="shared" si="2"/>
        <v>36</v>
      </c>
      <c r="I52" s="128">
        <f t="shared" si="0"/>
        <v>38</v>
      </c>
      <c r="J52" s="129">
        <f t="shared" si="1"/>
        <v>67.777777777777544</v>
      </c>
    </row>
    <row r="53" spans="1:10" x14ac:dyDescent="0.15">
      <c r="A53" s="74" t="s">
        <v>164</v>
      </c>
      <c r="B53" s="69">
        <v>33.33</v>
      </c>
      <c r="C53" s="69"/>
      <c r="D53" s="69"/>
      <c r="E53" s="130">
        <v>69.999999999999773</v>
      </c>
      <c r="F53" s="70">
        <f t="shared" si="2"/>
        <v>37</v>
      </c>
      <c r="I53" s="128">
        <f t="shared" si="0"/>
        <v>39</v>
      </c>
      <c r="J53" s="129">
        <f t="shared" si="1"/>
        <v>65.555555555555316</v>
      </c>
    </row>
    <row r="54" spans="1:10" x14ac:dyDescent="0.15">
      <c r="A54" s="63" t="s">
        <v>133</v>
      </c>
      <c r="B54" s="69">
        <v>31.67</v>
      </c>
      <c r="C54" s="69"/>
      <c r="D54" s="69"/>
      <c r="E54" s="130">
        <v>67.777777777777544</v>
      </c>
      <c r="F54" s="70">
        <f t="shared" si="2"/>
        <v>38</v>
      </c>
      <c r="I54" s="128">
        <f t="shared" si="0"/>
        <v>40</v>
      </c>
      <c r="J54" s="129">
        <f t="shared" si="1"/>
        <v>63.333333333333094</v>
      </c>
    </row>
    <row r="55" spans="1:10" x14ac:dyDescent="0.15">
      <c r="A55" s="63" t="s">
        <v>165</v>
      </c>
      <c r="B55" s="69">
        <v>31</v>
      </c>
      <c r="C55" s="69"/>
      <c r="D55" s="69"/>
      <c r="E55" s="130">
        <v>65.555555555555316</v>
      </c>
      <c r="F55" s="70">
        <f t="shared" si="2"/>
        <v>39</v>
      </c>
      <c r="I55" s="128">
        <f t="shared" si="0"/>
        <v>41</v>
      </c>
      <c r="J55" s="129">
        <f t="shared" si="1"/>
        <v>61.111111111110873</v>
      </c>
    </row>
    <row r="56" spans="1:10" x14ac:dyDescent="0.15">
      <c r="A56" s="63" t="s">
        <v>177</v>
      </c>
      <c r="B56" s="158">
        <v>30.67</v>
      </c>
      <c r="C56" s="69"/>
      <c r="D56" s="69"/>
      <c r="E56" s="130">
        <v>63.333333333333094</v>
      </c>
      <c r="F56" s="70">
        <f t="shared" si="2"/>
        <v>40</v>
      </c>
      <c r="I56" s="128">
        <f t="shared" si="0"/>
        <v>42</v>
      </c>
      <c r="J56" s="129">
        <f t="shared" si="1"/>
        <v>58.888888888888651</v>
      </c>
    </row>
    <row r="57" spans="1:10" x14ac:dyDescent="0.15">
      <c r="A57" s="63" t="s">
        <v>171</v>
      </c>
      <c r="B57" s="158">
        <v>28.67</v>
      </c>
      <c r="C57" s="69"/>
      <c r="D57" s="69"/>
      <c r="E57" s="130">
        <v>61.111111111110873</v>
      </c>
      <c r="F57" s="70">
        <f t="shared" si="2"/>
        <v>41</v>
      </c>
      <c r="I57" s="128">
        <f t="shared" si="0"/>
        <v>43</v>
      </c>
      <c r="J57" s="129">
        <f t="shared" si="1"/>
        <v>56.66666666666643</v>
      </c>
    </row>
    <row r="58" spans="1:10" x14ac:dyDescent="0.15">
      <c r="A58" s="63" t="s">
        <v>123</v>
      </c>
      <c r="B58" s="69">
        <v>28</v>
      </c>
      <c r="C58" s="69"/>
      <c r="D58" s="69"/>
      <c r="E58" s="130">
        <v>58.888888888888651</v>
      </c>
      <c r="F58" s="70">
        <f t="shared" si="2"/>
        <v>42</v>
      </c>
      <c r="I58" s="128">
        <f t="shared" si="0"/>
        <v>44</v>
      </c>
      <c r="J58" s="129">
        <f t="shared" si="1"/>
        <v>54.444444444444208</v>
      </c>
    </row>
    <row r="59" spans="1:10" x14ac:dyDescent="0.15">
      <c r="A59" s="63" t="s">
        <v>121</v>
      </c>
      <c r="B59" s="69">
        <v>26.67</v>
      </c>
      <c r="C59" s="69"/>
      <c r="D59" s="69"/>
      <c r="E59" s="130">
        <v>56.66666666666643</v>
      </c>
      <c r="F59" s="70">
        <f t="shared" si="2"/>
        <v>43</v>
      </c>
      <c r="I59" s="128">
        <f t="shared" si="0"/>
        <v>45</v>
      </c>
      <c r="J59" s="129">
        <f t="shared" si="1"/>
        <v>52.222222222221987</v>
      </c>
    </row>
    <row r="60" spans="1:10" x14ac:dyDescent="0.15">
      <c r="A60" s="63" t="s">
        <v>132</v>
      </c>
      <c r="B60" s="69">
        <v>26.33</v>
      </c>
      <c r="C60" s="69"/>
      <c r="D60" s="69"/>
      <c r="E60" s="130">
        <v>54.444444444444208</v>
      </c>
      <c r="F60" s="70">
        <f t="shared" si="2"/>
        <v>44</v>
      </c>
      <c r="I60" s="128">
        <f t="shared" si="0"/>
        <v>46</v>
      </c>
      <c r="J60" s="129">
        <f t="shared" si="1"/>
        <v>49.999999999999766</v>
      </c>
    </row>
    <row r="61" spans="1:10" x14ac:dyDescent="0.15">
      <c r="A61" s="63" t="s">
        <v>172</v>
      </c>
      <c r="B61" s="158">
        <v>25.67</v>
      </c>
      <c r="C61" s="69"/>
      <c r="D61" s="69"/>
      <c r="E61" s="130">
        <v>52.222222222221987</v>
      </c>
      <c r="F61" s="70">
        <f t="shared" si="2"/>
        <v>45</v>
      </c>
      <c r="I61" s="128">
        <f t="shared" si="0"/>
        <v>47</v>
      </c>
      <c r="J61" s="129">
        <f t="shared" si="1"/>
        <v>47.777777777777544</v>
      </c>
    </row>
    <row r="62" spans="1:10" x14ac:dyDescent="0.15">
      <c r="A62" s="74" t="s">
        <v>179</v>
      </c>
      <c r="B62" s="69">
        <v>25.67</v>
      </c>
      <c r="C62" s="69"/>
      <c r="D62" s="69"/>
      <c r="E62" s="130">
        <v>49.999999999999766</v>
      </c>
      <c r="F62" s="70">
        <f t="shared" si="2"/>
        <v>46</v>
      </c>
      <c r="I62" s="128">
        <f t="shared" si="0"/>
        <v>48</v>
      </c>
      <c r="J62" s="129">
        <f t="shared" si="1"/>
        <v>45.555555555555323</v>
      </c>
    </row>
    <row r="63" spans="1:10" x14ac:dyDescent="0.15">
      <c r="A63" s="63" t="s">
        <v>115</v>
      </c>
      <c r="B63" s="158">
        <v>25.33</v>
      </c>
      <c r="C63" s="69"/>
      <c r="D63" s="69"/>
      <c r="E63" s="130">
        <v>47.777777777777544</v>
      </c>
      <c r="F63" s="70">
        <f t="shared" si="2"/>
        <v>47</v>
      </c>
      <c r="I63" s="128">
        <f t="shared" si="0"/>
        <v>49</v>
      </c>
      <c r="J63" s="129">
        <f t="shared" si="1"/>
        <v>43.333333333333101</v>
      </c>
    </row>
    <row r="64" spans="1:10" x14ac:dyDescent="0.15">
      <c r="A64" s="125" t="s">
        <v>173</v>
      </c>
      <c r="B64" s="69">
        <v>23.33</v>
      </c>
      <c r="C64" s="69"/>
      <c r="D64" s="69"/>
      <c r="E64" s="130">
        <v>45.555555555555323</v>
      </c>
      <c r="F64" s="70">
        <f t="shared" si="2"/>
        <v>48</v>
      </c>
      <c r="I64" s="128">
        <f t="shared" si="0"/>
        <v>50</v>
      </c>
      <c r="J64" s="129">
        <f t="shared" si="1"/>
        <v>41.11111111111088</v>
      </c>
    </row>
    <row r="65" spans="1:10" x14ac:dyDescent="0.15">
      <c r="A65" s="63" t="s">
        <v>187</v>
      </c>
      <c r="B65" s="158">
        <v>19.329999999999998</v>
      </c>
      <c r="C65" s="69"/>
      <c r="D65" s="69"/>
      <c r="E65" s="130">
        <v>43.333333333333101</v>
      </c>
      <c r="F65" s="70">
        <f t="shared" si="2"/>
        <v>49</v>
      </c>
      <c r="I65" s="128">
        <f t="shared" si="0"/>
        <v>51</v>
      </c>
      <c r="J65" s="129">
        <f>J64-(J$15-30)/(J$14-1)</f>
        <v>38.888888888888658</v>
      </c>
    </row>
    <row r="66" spans="1:10" x14ac:dyDescent="0.15">
      <c r="A66" s="63" t="s">
        <v>162</v>
      </c>
      <c r="B66" s="158">
        <v>16</v>
      </c>
      <c r="C66" s="69"/>
      <c r="D66" s="69"/>
      <c r="E66" s="130">
        <v>41.11111111111088</v>
      </c>
      <c r="F66" s="70">
        <v>50</v>
      </c>
      <c r="I66" s="128">
        <f t="shared" si="0"/>
        <v>52</v>
      </c>
      <c r="J66" s="129">
        <f>J65-(J$15-30)/(J$14-1)</f>
        <v>36.666666666666437</v>
      </c>
    </row>
    <row r="67" spans="1:10" x14ac:dyDescent="0.15">
      <c r="A67" s="74" t="s">
        <v>127</v>
      </c>
      <c r="B67" s="69">
        <v>14.33</v>
      </c>
      <c r="C67" s="69"/>
      <c r="D67" s="69"/>
      <c r="E67" s="130">
        <v>38.888888888888658</v>
      </c>
      <c r="F67" s="70">
        <v>51</v>
      </c>
      <c r="I67" s="128">
        <f t="shared" si="0"/>
        <v>53</v>
      </c>
      <c r="J67" s="129">
        <f>J66-(J$15-30)/(J$14-1)</f>
        <v>34.444444444444215</v>
      </c>
    </row>
    <row r="68" spans="1:10" x14ac:dyDescent="0.15">
      <c r="A68" s="74" t="s">
        <v>124</v>
      </c>
      <c r="B68" s="69">
        <v>11.33</v>
      </c>
      <c r="C68" s="69"/>
      <c r="D68" s="69"/>
      <c r="E68" s="130">
        <v>36.666666666666437</v>
      </c>
      <c r="F68" s="70">
        <v>52</v>
      </c>
      <c r="I68" s="128">
        <f t="shared" si="0"/>
        <v>54</v>
      </c>
      <c r="J68" s="129">
        <f>J67-(J$15-30)/(J$14-1)</f>
        <v>32.222222222221994</v>
      </c>
    </row>
    <row r="69" spans="1:10" x14ac:dyDescent="0.15">
      <c r="A69" s="63" t="s">
        <v>159</v>
      </c>
      <c r="B69" s="158">
        <v>0</v>
      </c>
      <c r="C69" s="69" t="s">
        <v>80</v>
      </c>
      <c r="D69" s="69"/>
      <c r="E69" s="130"/>
      <c r="F69" s="70"/>
      <c r="I69" s="128">
        <f t="shared" si="0"/>
        <v>55</v>
      </c>
      <c r="J69" s="129">
        <f>J68-(J$15-30)/(J$14-1)</f>
        <v>29.999999999999773</v>
      </c>
    </row>
    <row r="70" spans="1:10" x14ac:dyDescent="0.15">
      <c r="A70" s="63" t="s">
        <v>181</v>
      </c>
      <c r="B70" s="158">
        <v>0</v>
      </c>
      <c r="C70" s="69" t="s">
        <v>80</v>
      </c>
      <c r="D70" s="69"/>
      <c r="E70" s="130"/>
      <c r="F70" s="70"/>
      <c r="I70" s="128"/>
      <c r="J70" s="129"/>
    </row>
    <row r="71" spans="1:10" x14ac:dyDescent="0.15">
      <c r="A71" s="63" t="s">
        <v>182</v>
      </c>
      <c r="B71" s="158">
        <v>0</v>
      </c>
      <c r="C71" s="69" t="s">
        <v>80</v>
      </c>
      <c r="D71" s="69"/>
      <c r="E71" s="130"/>
      <c r="F71" s="70"/>
      <c r="I71" s="128"/>
      <c r="J71" s="129"/>
    </row>
    <row r="72" spans="1:10" x14ac:dyDescent="0.15">
      <c r="A72" s="160"/>
      <c r="B72" s="161"/>
      <c r="C72" s="161"/>
      <c r="D72" s="161"/>
      <c r="E72" s="162"/>
      <c r="F72" s="163"/>
      <c r="I72" s="128"/>
      <c r="J72" s="129"/>
    </row>
    <row r="73" spans="1:10" x14ac:dyDescent="0.15">
      <c r="A73" s="160"/>
      <c r="B73" s="161"/>
      <c r="C73" s="161"/>
      <c r="D73" s="161"/>
      <c r="E73" s="162"/>
      <c r="F73" s="163"/>
    </row>
    <row r="74" spans="1:10" x14ac:dyDescent="0.15">
      <c r="A74" s="160"/>
      <c r="B74" s="161"/>
      <c r="C74" s="161"/>
      <c r="D74" s="161"/>
      <c r="E74" s="162"/>
      <c r="F74" s="163"/>
    </row>
    <row r="75" spans="1:10" x14ac:dyDescent="0.15">
      <c r="A75" s="160"/>
      <c r="B75" s="161"/>
      <c r="C75" s="161"/>
      <c r="D75" s="161"/>
      <c r="E75" s="161"/>
      <c r="F75" s="163"/>
    </row>
    <row r="76" spans="1:10" x14ac:dyDescent="0.15">
      <c r="A76" s="160"/>
      <c r="B76" s="161"/>
      <c r="C76" s="161"/>
      <c r="D76" s="161"/>
      <c r="E76" s="161"/>
      <c r="F76" s="163"/>
    </row>
    <row r="77" spans="1:10" x14ac:dyDescent="0.15">
      <c r="A77" s="160"/>
    </row>
    <row r="78" spans="1:10" x14ac:dyDescent="0.15">
      <c r="A78" s="160"/>
    </row>
    <row r="79" spans="1:10" x14ac:dyDescent="0.15">
      <c r="A79" s="160"/>
    </row>
    <row r="80" spans="1:10" x14ac:dyDescent="0.15">
      <c r="A80" s="160"/>
    </row>
    <row r="81" spans="1:1" x14ac:dyDescent="0.15">
      <c r="A81" s="160"/>
    </row>
    <row r="82" spans="1:1" x14ac:dyDescent="0.15">
      <c r="A82" s="160"/>
    </row>
    <row r="83" spans="1:1" x14ac:dyDescent="0.15">
      <c r="A83" s="160"/>
    </row>
    <row r="84" spans="1:1" x14ac:dyDescent="0.15">
      <c r="A84" s="160"/>
    </row>
    <row r="85" spans="1:1" x14ac:dyDescent="0.15">
      <c r="A85" s="160"/>
    </row>
    <row r="86" spans="1:1" x14ac:dyDescent="0.15">
      <c r="A86" s="160"/>
    </row>
    <row r="87" spans="1:1" x14ac:dyDescent="0.15">
      <c r="A87" s="160"/>
    </row>
    <row r="88" spans="1:1" x14ac:dyDescent="0.15">
      <c r="A88" s="160"/>
    </row>
    <row r="89" spans="1:1" x14ac:dyDescent="0.15">
      <c r="A89" s="160"/>
    </row>
    <row r="90" spans="1:1" x14ac:dyDescent="0.15">
      <c r="A90" s="160"/>
    </row>
    <row r="91" spans="1:1" x14ac:dyDescent="0.15">
      <c r="A91" s="160"/>
    </row>
    <row r="92" spans="1:1" x14ac:dyDescent="0.15">
      <c r="A92" s="160"/>
    </row>
    <row r="93" spans="1:1" x14ac:dyDescent="0.15">
      <c r="A93" s="160"/>
    </row>
    <row r="94" spans="1:1" x14ac:dyDescent="0.15">
      <c r="A94" s="160"/>
    </row>
    <row r="95" spans="1:1" x14ac:dyDescent="0.15">
      <c r="A95" s="160"/>
    </row>
    <row r="96" spans="1:1" x14ac:dyDescent="0.15">
      <c r="A96" s="160"/>
    </row>
    <row r="97" spans="1:1" x14ac:dyDescent="0.15">
      <c r="A97" s="160"/>
    </row>
    <row r="98" spans="1:1" x14ac:dyDescent="0.15">
      <c r="A98" s="160"/>
    </row>
    <row r="99" spans="1:1" x14ac:dyDescent="0.15">
      <c r="A99" s="160"/>
    </row>
    <row r="100" spans="1:1" x14ac:dyDescent="0.15">
      <c r="A100" s="160"/>
    </row>
    <row r="101" spans="1:1" x14ac:dyDescent="0.15">
      <c r="A101" s="160"/>
    </row>
    <row r="102" spans="1:1" x14ac:dyDescent="0.15">
      <c r="A102" s="160"/>
    </row>
    <row r="103" spans="1:1" x14ac:dyDescent="0.15">
      <c r="A103" s="160"/>
    </row>
    <row r="104" spans="1:1" x14ac:dyDescent="0.15">
      <c r="A104" s="160"/>
    </row>
    <row r="105" spans="1:1" x14ac:dyDescent="0.15">
      <c r="A105" s="160"/>
    </row>
    <row r="106" spans="1:1" x14ac:dyDescent="0.15">
      <c r="A106" s="160"/>
    </row>
    <row r="107" spans="1:1" x14ac:dyDescent="0.15">
      <c r="A107" s="160"/>
    </row>
    <row r="108" spans="1:1" x14ac:dyDescent="0.15">
      <c r="A108" s="160"/>
    </row>
    <row r="109" spans="1:1" x14ac:dyDescent="0.15">
      <c r="A109" s="160"/>
    </row>
    <row r="110" spans="1:1" x14ac:dyDescent="0.15">
      <c r="A110" s="160"/>
    </row>
    <row r="111" spans="1:1" x14ac:dyDescent="0.15">
      <c r="A111" s="160"/>
    </row>
    <row r="112" spans="1:1" x14ac:dyDescent="0.15">
      <c r="A112" s="160"/>
    </row>
    <row r="113" spans="1:1" x14ac:dyDescent="0.15">
      <c r="A113" s="160"/>
    </row>
    <row r="114" spans="1:1" x14ac:dyDescent="0.15">
      <c r="A114" s="160"/>
    </row>
    <row r="115" spans="1:1" x14ac:dyDescent="0.15">
      <c r="A115" s="160"/>
    </row>
    <row r="116" spans="1:1" x14ac:dyDescent="0.15">
      <c r="A116" s="160"/>
    </row>
    <row r="117" spans="1:1" x14ac:dyDescent="0.15">
      <c r="A117" s="160"/>
    </row>
    <row r="118" spans="1:1" x14ac:dyDescent="0.15">
      <c r="A118" s="160"/>
    </row>
    <row r="119" spans="1:1" x14ac:dyDescent="0.15">
      <c r="A119" s="160"/>
    </row>
    <row r="120" spans="1:1" x14ac:dyDescent="0.15">
      <c r="A120" s="160"/>
    </row>
    <row r="121" spans="1:1" x14ac:dyDescent="0.15">
      <c r="A121" s="160"/>
    </row>
    <row r="122" spans="1:1" x14ac:dyDescent="0.15">
      <c r="A122" s="160"/>
    </row>
    <row r="123" spans="1:1" x14ac:dyDescent="0.15">
      <c r="A123" s="160"/>
    </row>
    <row r="124" spans="1:1" x14ac:dyDescent="0.15">
      <c r="A124" s="160"/>
    </row>
    <row r="125" spans="1:1" x14ac:dyDescent="0.15">
      <c r="A125" s="160"/>
    </row>
    <row r="126" spans="1:1" x14ac:dyDescent="0.15">
      <c r="A126" s="160"/>
    </row>
    <row r="127" spans="1:1" x14ac:dyDescent="0.15">
      <c r="A127" s="160"/>
    </row>
    <row r="128" spans="1:1" x14ac:dyDescent="0.15">
      <c r="A128" s="160"/>
    </row>
    <row r="129" spans="1:1" x14ac:dyDescent="0.15">
      <c r="A129" s="160"/>
    </row>
    <row r="130" spans="1:1" x14ac:dyDescent="0.15">
      <c r="A130" s="160"/>
    </row>
    <row r="131" spans="1:1" x14ac:dyDescent="0.15">
      <c r="A131" s="160"/>
    </row>
  </sheetData>
  <sortState xmlns:xlrd2="http://schemas.microsoft.com/office/spreadsheetml/2017/richdata2" ref="A17:C71">
    <sortCondition descending="1" ref="B17:B71"/>
  </sortState>
  <mergeCells count="3">
    <mergeCell ref="A1:A7"/>
    <mergeCell ref="B2:D2"/>
    <mergeCell ref="B4:D4"/>
  </mergeCells>
  <conditionalFormatting sqref="A18:A21 A23 A25 A34 A37">
    <cfRule type="duplicateValues" dxfId="155" priority="14"/>
  </conditionalFormatting>
  <conditionalFormatting sqref="A22">
    <cfRule type="duplicateValues" dxfId="154" priority="13"/>
    <cfRule type="duplicateValues" dxfId="153" priority="12"/>
  </conditionalFormatting>
  <conditionalFormatting sqref="A50:A53 A55 A57">
    <cfRule type="duplicateValues" dxfId="152" priority="11"/>
  </conditionalFormatting>
  <conditionalFormatting sqref="A54">
    <cfRule type="duplicateValues" dxfId="151" priority="10"/>
    <cfRule type="duplicateValues" dxfId="150" priority="9"/>
  </conditionalFormatting>
  <conditionalFormatting sqref="A65">
    <cfRule type="duplicateValues" dxfId="149" priority="8"/>
  </conditionalFormatting>
  <conditionalFormatting sqref="A76:A79 A81 A83 A92 A95">
    <cfRule type="duplicateValues" dxfId="148" priority="7"/>
  </conditionalFormatting>
  <conditionalFormatting sqref="A80">
    <cfRule type="duplicateValues" dxfId="147" priority="6"/>
    <cfRule type="duplicateValues" dxfId="146" priority="5"/>
  </conditionalFormatting>
  <conditionalFormatting sqref="A108:A111 A113 A115">
    <cfRule type="duplicateValues" dxfId="145" priority="4"/>
  </conditionalFormatting>
  <conditionalFormatting sqref="A112">
    <cfRule type="duplicateValues" dxfId="144" priority="3"/>
    <cfRule type="duplicateValues" dxfId="143" priority="2"/>
  </conditionalFormatting>
  <conditionalFormatting sqref="A123">
    <cfRule type="duplicateValues" dxfId="142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E645-0518-5443-9AC1-FE8A81C13179}">
  <dimension ref="A1:J69"/>
  <sheetViews>
    <sheetView workbookViewId="0">
      <selection activeCell="E68" sqref="E6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58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  <c r="I2" s="139">
        <v>43493</v>
      </c>
    </row>
    <row r="3" spans="1:10" ht="15" customHeight="1" x14ac:dyDescent="0.15">
      <c r="A3" s="358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  <c r="J4" s="138" t="s">
        <v>141</v>
      </c>
    </row>
    <row r="5" spans="1:10" ht="15" customHeight="1" x14ac:dyDescent="0.15">
      <c r="A5" s="358"/>
      <c r="B5" s="88"/>
      <c r="C5" s="88"/>
      <c r="D5" s="88"/>
      <c r="E5" s="88"/>
      <c r="F5" s="36"/>
      <c r="I5" s="138">
        <v>1</v>
      </c>
      <c r="J5" s="138">
        <v>675</v>
      </c>
    </row>
    <row r="6" spans="1:10" ht="15" customHeight="1" x14ac:dyDescent="0.15">
      <c r="A6" s="358"/>
      <c r="B6" s="61"/>
      <c r="C6" s="88"/>
      <c r="D6" s="88"/>
      <c r="E6" s="88"/>
      <c r="F6" s="36"/>
      <c r="I6" s="138">
        <f>I5+1</f>
        <v>2</v>
      </c>
      <c r="J6" s="153">
        <f>J5-(J$5-30)/(50-1)</f>
        <v>661.83673469387759</v>
      </c>
    </row>
    <row r="7" spans="1:10" ht="15" customHeight="1" x14ac:dyDescent="0.15">
      <c r="A7" s="358"/>
      <c r="B7" s="88"/>
      <c r="C7" s="88"/>
      <c r="D7" s="88"/>
      <c r="E7" s="88"/>
      <c r="F7" s="36"/>
      <c r="I7" s="138">
        <f t="shared" ref="I7:I52" si="0">I6+1</f>
        <v>3</v>
      </c>
      <c r="J7" s="153">
        <f t="shared" ref="J7:J53" si="1">J6-(J$5-30)/(50-1)</f>
        <v>648.67346938775518</v>
      </c>
    </row>
    <row r="8" spans="1:10" ht="15" customHeight="1" x14ac:dyDescent="0.15">
      <c r="A8" s="37" t="s">
        <v>7</v>
      </c>
      <c r="B8" s="38" t="s">
        <v>73</v>
      </c>
      <c r="C8" s="38"/>
      <c r="D8" s="87"/>
      <c r="E8" s="87"/>
      <c r="F8" s="36"/>
      <c r="I8" s="138">
        <f t="shared" si="0"/>
        <v>4</v>
      </c>
      <c r="J8" s="153">
        <f t="shared" si="1"/>
        <v>635.51020408163276</v>
      </c>
    </row>
    <row r="9" spans="1:10" ht="15" customHeight="1" x14ac:dyDescent="0.15">
      <c r="A9" s="37" t="s">
        <v>0</v>
      </c>
      <c r="B9" s="38" t="s">
        <v>155</v>
      </c>
      <c r="C9" s="38"/>
      <c r="D9" s="87"/>
      <c r="E9" s="87"/>
      <c r="F9" s="36"/>
      <c r="I9" s="138">
        <f t="shared" si="0"/>
        <v>5</v>
      </c>
      <c r="J9" s="153">
        <f t="shared" si="1"/>
        <v>622.34693877551035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8">
        <f t="shared" si="0"/>
        <v>6</v>
      </c>
      <c r="J10" s="153">
        <f t="shared" si="1"/>
        <v>609.18367346938794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596.02040816326553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582.85714285714312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569.69387755102071</v>
      </c>
    </row>
    <row r="14" spans="1:10" ht="15" customHeight="1" x14ac:dyDescent="0.15">
      <c r="A14" s="87" t="s">
        <v>45</v>
      </c>
      <c r="B14" s="42"/>
      <c r="C14" s="44"/>
      <c r="D14" s="44"/>
      <c r="E14" s="43"/>
      <c r="F14" s="45" t="s">
        <v>16</v>
      </c>
      <c r="I14" s="138">
        <f t="shared" si="0"/>
        <v>10</v>
      </c>
      <c r="J14" s="153">
        <f t="shared" si="1"/>
        <v>556.53061224489829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8">
        <f t="shared" si="0"/>
        <v>11</v>
      </c>
      <c r="J15" s="153">
        <f t="shared" si="1"/>
        <v>543.36734693877588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50</v>
      </c>
      <c r="I16" s="138">
        <f t="shared" si="0"/>
        <v>12</v>
      </c>
      <c r="J16" s="153">
        <f t="shared" si="1"/>
        <v>530.20408163265347</v>
      </c>
    </row>
    <row r="17" spans="1:10" ht="15" customHeight="1" x14ac:dyDescent="0.15">
      <c r="A17" s="74" t="s">
        <v>39</v>
      </c>
      <c r="B17" s="69" t="s">
        <v>189</v>
      </c>
      <c r="C17" s="69"/>
      <c r="D17" s="69"/>
      <c r="E17" s="130">
        <v>0</v>
      </c>
      <c r="F17" s="70" t="s">
        <v>189</v>
      </c>
      <c r="I17" s="138">
        <f t="shared" si="0"/>
        <v>13</v>
      </c>
      <c r="J17" s="153">
        <f>J16-(J$5-30)/(50-1)</f>
        <v>517.04081632653106</v>
      </c>
    </row>
    <row r="18" spans="1:10" ht="15" customHeight="1" x14ac:dyDescent="0.15">
      <c r="A18" s="63"/>
      <c r="B18" s="69"/>
      <c r="C18" s="69"/>
      <c r="D18" s="69"/>
      <c r="E18" s="130"/>
      <c r="F18" s="70"/>
      <c r="I18" s="138">
        <f t="shared" si="0"/>
        <v>14</v>
      </c>
      <c r="J18" s="153">
        <f t="shared" si="1"/>
        <v>503.87755102040859</v>
      </c>
    </row>
    <row r="19" spans="1:10" ht="15" customHeight="1" x14ac:dyDescent="0.15">
      <c r="A19" s="63"/>
      <c r="B19" s="69"/>
      <c r="C19" s="69"/>
      <c r="D19" s="69"/>
      <c r="E19" s="130"/>
      <c r="F19" s="70"/>
      <c r="I19" s="138">
        <f t="shared" si="0"/>
        <v>15</v>
      </c>
      <c r="J19" s="153">
        <f t="shared" si="1"/>
        <v>490.71428571428612</v>
      </c>
    </row>
    <row r="20" spans="1:10" ht="15" customHeight="1" x14ac:dyDescent="0.15">
      <c r="A20" s="63"/>
      <c r="B20" s="69"/>
      <c r="C20" s="69"/>
      <c r="D20" s="69"/>
      <c r="E20" s="130"/>
      <c r="F20" s="70"/>
      <c r="I20" s="140">
        <f t="shared" si="0"/>
        <v>16</v>
      </c>
      <c r="J20" s="153">
        <f t="shared" si="1"/>
        <v>477.55102040816365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38">
        <f t="shared" si="0"/>
        <v>17</v>
      </c>
      <c r="J21" s="153">
        <f t="shared" si="1"/>
        <v>464.38775510204118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38">
        <f t="shared" si="0"/>
        <v>18</v>
      </c>
      <c r="J22" s="153">
        <f t="shared" si="1"/>
        <v>451.22448979591871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8">
        <f t="shared" si="0"/>
        <v>19</v>
      </c>
      <c r="J23" s="153">
        <f t="shared" si="1"/>
        <v>438.06122448979625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0">
        <f t="shared" si="0"/>
        <v>20</v>
      </c>
      <c r="J24" s="153">
        <f t="shared" si="1"/>
        <v>424.89795918367378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6">
        <f t="shared" si="0"/>
        <v>21</v>
      </c>
      <c r="J25" s="153">
        <f t="shared" si="1"/>
        <v>411.73469387755131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8">
        <f t="shared" si="0"/>
        <v>22</v>
      </c>
      <c r="J26" s="153">
        <f>J25-(J$5-30)/(50-1)</f>
        <v>398.57142857142884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8">
        <f t="shared" si="0"/>
        <v>23</v>
      </c>
      <c r="J27" s="153">
        <f t="shared" si="1"/>
        <v>385.40816326530637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8">
        <f t="shared" si="0"/>
        <v>24</v>
      </c>
      <c r="J28" s="153">
        <f t="shared" si="1"/>
        <v>372.2448979591839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6">
        <f t="shared" si="0"/>
        <v>25</v>
      </c>
      <c r="J29" s="153">
        <f t="shared" si="1"/>
        <v>359.08163265306143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8">
        <f t="shared" si="0"/>
        <v>26</v>
      </c>
      <c r="J30" s="153">
        <f t="shared" si="1"/>
        <v>345.91836734693896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8">
        <f t="shared" si="0"/>
        <v>27</v>
      </c>
      <c r="J31" s="153">
        <f t="shared" si="1"/>
        <v>332.7551020408165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0">
        <f t="shared" si="0"/>
        <v>28</v>
      </c>
      <c r="J32" s="153">
        <f t="shared" si="1"/>
        <v>319.59183673469403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306.42857142857156</v>
      </c>
    </row>
    <row r="34" spans="1:10" x14ac:dyDescent="0.15">
      <c r="A34" s="63"/>
      <c r="B34" s="69"/>
      <c r="C34" s="69"/>
      <c r="D34" s="69"/>
      <c r="E34" s="76"/>
      <c r="F34" s="70"/>
      <c r="I34" s="138">
        <f t="shared" si="0"/>
        <v>30</v>
      </c>
      <c r="J34" s="153">
        <f t="shared" si="1"/>
        <v>293.26530612244909</v>
      </c>
    </row>
    <row r="35" spans="1:10" ht="16" x14ac:dyDescent="0.2">
      <c r="A35" s="63"/>
      <c r="B35" s="69"/>
      <c r="C35" s="69"/>
      <c r="D35" s="69"/>
      <c r="E35" s="76"/>
      <c r="F35" s="70"/>
      <c r="I35" s="156">
        <f t="shared" si="0"/>
        <v>31</v>
      </c>
      <c r="J35" s="153">
        <f t="shared" si="1"/>
        <v>280.10204081632662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266.93877551020415</v>
      </c>
    </row>
    <row r="37" spans="1:10" ht="16" x14ac:dyDescent="0.2">
      <c r="A37" s="63"/>
      <c r="B37" s="69"/>
      <c r="C37" s="69"/>
      <c r="D37" s="69"/>
      <c r="E37" s="76"/>
      <c r="F37" s="70"/>
      <c r="I37" s="156">
        <f t="shared" si="0"/>
        <v>33</v>
      </c>
      <c r="J37" s="153">
        <f t="shared" si="1"/>
        <v>253.77551020408171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240.61224489795927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227.44897959183683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214.28571428571439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201.12244897959195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8">
        <f t="shared" si="0"/>
        <v>38</v>
      </c>
      <c r="J42" s="153">
        <f t="shared" si="1"/>
        <v>187.95918367346951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8">
        <f t="shared" si="0"/>
        <v>39</v>
      </c>
      <c r="J43" s="153">
        <f t="shared" si="1"/>
        <v>174.79591836734707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161.63265306122463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148.46938775510219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135.30612244897975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122.1428571428573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108.97959183673484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95.816326530612386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82.653061224489932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69.489795918367477</v>
      </c>
    </row>
    <row r="52" spans="1:10" x14ac:dyDescent="0.15">
      <c r="I52" s="138">
        <f t="shared" si="0"/>
        <v>48</v>
      </c>
      <c r="J52" s="153">
        <f t="shared" si="1"/>
        <v>56.32653061224503</v>
      </c>
    </row>
    <row r="53" spans="1:10" x14ac:dyDescent="0.15">
      <c r="I53" s="138">
        <v>49</v>
      </c>
      <c r="J53" s="153">
        <f t="shared" si="1"/>
        <v>43.163265306122582</v>
      </c>
    </row>
    <row r="54" spans="1:10" ht="16" x14ac:dyDescent="0.2">
      <c r="I54" s="156">
        <v>50</v>
      </c>
      <c r="J54" s="153">
        <f>J53-(J$5-30)/(50-1)</f>
        <v>30.000000000000135</v>
      </c>
    </row>
    <row r="55" spans="1:10" x14ac:dyDescent="0.15">
      <c r="J55" s="153"/>
    </row>
    <row r="56" spans="1:10" x14ac:dyDescent="0.15">
      <c r="J56" s="153"/>
    </row>
    <row r="57" spans="1:10" x14ac:dyDescent="0.15">
      <c r="J57" s="153"/>
    </row>
    <row r="58" spans="1:10" x14ac:dyDescent="0.15">
      <c r="J58" s="153"/>
    </row>
    <row r="59" spans="1:10" ht="16" x14ac:dyDescent="0.2">
      <c r="I59" s="156"/>
      <c r="J59" s="157"/>
    </row>
    <row r="60" spans="1:10" x14ac:dyDescent="0.15">
      <c r="J60" s="153"/>
    </row>
    <row r="61" spans="1:10" x14ac:dyDescent="0.15">
      <c r="J61" s="153"/>
    </row>
    <row r="62" spans="1:10" x14ac:dyDescent="0.15">
      <c r="J62" s="153"/>
    </row>
    <row r="63" spans="1:10" x14ac:dyDescent="0.15">
      <c r="J63" s="153"/>
    </row>
    <row r="64" spans="1:10" x14ac:dyDescent="0.15">
      <c r="J64" s="153"/>
    </row>
    <row r="65" spans="10:10" x14ac:dyDescent="0.15">
      <c r="J65" s="153"/>
    </row>
    <row r="66" spans="10:10" x14ac:dyDescent="0.15">
      <c r="J66" s="153"/>
    </row>
    <row r="67" spans="10:10" x14ac:dyDescent="0.15">
      <c r="J67" s="153"/>
    </row>
    <row r="68" spans="10:10" x14ac:dyDescent="0.15">
      <c r="J68" s="153"/>
    </row>
    <row r="69" spans="10:10" x14ac:dyDescent="0.15">
      <c r="J69" s="153"/>
    </row>
  </sheetData>
  <mergeCells count="3">
    <mergeCell ref="A1:A7"/>
    <mergeCell ref="B2:D2"/>
    <mergeCell ref="B4:D4"/>
  </mergeCells>
  <conditionalFormatting sqref="A18:A23 A25 A34 A37">
    <cfRule type="duplicateValues" dxfId="141" priority="2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89C1-D982-AD4E-A765-97F51BBA257D}">
  <dimension ref="A1:F51"/>
  <sheetViews>
    <sheetView workbookViewId="0">
      <selection activeCell="B11" sqref="B1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71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</row>
    <row r="17" spans="1:6" ht="15" customHeight="1" x14ac:dyDescent="0.15">
      <c r="A17" s="167" t="s">
        <v>192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74" t="s">
        <v>176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74" t="s">
        <v>180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193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74" t="s">
        <v>178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195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194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196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199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73" t="s">
        <v>168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197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198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73" t="s">
        <v>168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74" t="s">
        <v>177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 t="s">
        <v>200</v>
      </c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 t="s">
        <v>201</v>
      </c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74" t="s">
        <v>181</v>
      </c>
      <c r="B33" s="69"/>
      <c r="C33" s="69"/>
      <c r="D33" s="69"/>
      <c r="E33" s="76">
        <v>30</v>
      </c>
      <c r="F33" s="70" t="s">
        <v>207</v>
      </c>
    </row>
    <row r="34" spans="1:6" x14ac:dyDescent="0.15">
      <c r="A34" s="73" t="s">
        <v>169</v>
      </c>
      <c r="B34" s="69"/>
      <c r="C34" s="69"/>
      <c r="D34" s="69"/>
      <c r="E34" s="76">
        <v>30</v>
      </c>
      <c r="F34" s="70" t="s">
        <v>207</v>
      </c>
    </row>
    <row r="35" spans="1:6" x14ac:dyDescent="0.15">
      <c r="A35" s="74" t="s">
        <v>173</v>
      </c>
      <c r="B35" s="69"/>
      <c r="C35" s="69"/>
      <c r="D35" s="69"/>
      <c r="E35" s="76">
        <v>30</v>
      </c>
      <c r="F35" s="70" t="s">
        <v>207</v>
      </c>
    </row>
    <row r="36" spans="1:6" x14ac:dyDescent="0.15">
      <c r="A36" s="167" t="s">
        <v>202</v>
      </c>
      <c r="B36" s="69"/>
      <c r="C36" s="69"/>
      <c r="D36" s="69"/>
      <c r="E36" s="76">
        <v>30</v>
      </c>
      <c r="F36" s="70" t="s">
        <v>207</v>
      </c>
    </row>
    <row r="37" spans="1:6" x14ac:dyDescent="0.15">
      <c r="A37" s="167" t="s">
        <v>203</v>
      </c>
      <c r="B37" s="69"/>
      <c r="C37" s="69"/>
      <c r="D37" s="69"/>
      <c r="E37" s="76">
        <v>30</v>
      </c>
      <c r="F37" s="70" t="s">
        <v>207</v>
      </c>
    </row>
    <row r="38" spans="1:6" x14ac:dyDescent="0.15">
      <c r="A38" s="74" t="s">
        <v>174</v>
      </c>
      <c r="B38" s="69"/>
      <c r="C38" s="69"/>
      <c r="D38" s="69"/>
      <c r="E38" s="76">
        <v>30</v>
      </c>
      <c r="F38" s="70" t="s">
        <v>207</v>
      </c>
    </row>
    <row r="39" spans="1:6" x14ac:dyDescent="0.15">
      <c r="A39" s="167" t="s">
        <v>204</v>
      </c>
      <c r="B39" s="69"/>
      <c r="C39" s="69"/>
      <c r="D39" s="69"/>
      <c r="E39" s="76">
        <v>30</v>
      </c>
      <c r="F39" s="70" t="s">
        <v>207</v>
      </c>
    </row>
    <row r="40" spans="1:6" ht="15" customHeight="1" x14ac:dyDescent="0.15">
      <c r="A40" s="167" t="s">
        <v>205</v>
      </c>
      <c r="B40" s="69"/>
      <c r="C40" s="69"/>
      <c r="D40" s="69"/>
      <c r="E40" s="76">
        <v>30</v>
      </c>
      <c r="F40" s="70" t="s">
        <v>207</v>
      </c>
    </row>
    <row r="41" spans="1:6" ht="15" customHeight="1" x14ac:dyDescent="0.15">
      <c r="A41" s="167" t="s">
        <v>206</v>
      </c>
      <c r="B41" s="69"/>
      <c r="C41" s="69"/>
      <c r="D41" s="69"/>
      <c r="E41" s="76">
        <v>30</v>
      </c>
      <c r="F41" s="70" t="s">
        <v>207</v>
      </c>
    </row>
    <row r="42" spans="1:6" ht="15" customHeight="1" x14ac:dyDescent="0.15">
      <c r="A42" s="73" t="s">
        <v>171</v>
      </c>
      <c r="B42" s="69"/>
      <c r="C42" s="69"/>
      <c r="D42" s="69"/>
      <c r="E42" s="76">
        <v>30</v>
      </c>
      <c r="F42" s="70" t="s">
        <v>207</v>
      </c>
    </row>
    <row r="43" spans="1:6" ht="15" customHeight="1" x14ac:dyDescent="0.15">
      <c r="A43" s="167" t="s">
        <v>208</v>
      </c>
      <c r="B43" s="69"/>
      <c r="C43" s="69"/>
      <c r="D43" s="69"/>
      <c r="E43" s="76">
        <v>30</v>
      </c>
      <c r="F43" s="70" t="s">
        <v>207</v>
      </c>
    </row>
    <row r="44" spans="1:6" ht="15" customHeight="1" x14ac:dyDescent="0.15">
      <c r="A44" s="74" t="s">
        <v>164</v>
      </c>
      <c r="B44" s="69"/>
      <c r="C44" s="69"/>
      <c r="D44" s="69"/>
      <c r="E44" s="76">
        <v>30</v>
      </c>
      <c r="F44" s="70" t="s">
        <v>207</v>
      </c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A514-4468-6742-A412-4C9360F8DCA1}">
  <dimension ref="A1:F51"/>
  <sheetViews>
    <sheetView workbookViewId="0">
      <selection activeCell="F17" sqref="F1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191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43493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52</v>
      </c>
    </row>
    <row r="17" spans="1:6" ht="15" customHeight="1" x14ac:dyDescent="0.15">
      <c r="A17" s="74" t="s">
        <v>179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210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202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203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192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196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197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198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199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205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206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211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195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194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/>
    <row r="32" spans="1:6" ht="15" customHeight="1" x14ac:dyDescent="0.15"/>
    <row r="33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sortState xmlns:xlrd2="http://schemas.microsoft.com/office/spreadsheetml/2017/richdata2" ref="J17:J43">
    <sortCondition ref="J17:J43"/>
  </sortState>
  <mergeCells count="3">
    <mergeCell ref="A1:A7"/>
    <mergeCell ref="B2:D2"/>
    <mergeCell ref="B4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A102-8A4A-C043-833A-8B2CD66233C7}">
  <dimension ref="A1:F51"/>
  <sheetViews>
    <sheetView workbookViewId="0">
      <selection activeCell="R40" sqref="R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212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43507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</row>
    <row r="17" spans="1:6" ht="15" customHeight="1" x14ac:dyDescent="0.15">
      <c r="A17" s="167" t="s">
        <v>210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192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74" t="s">
        <v>179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196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197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198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199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205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206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211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195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74" t="s">
        <v>176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200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202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 t="s">
        <v>203</v>
      </c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 t="s">
        <v>194</v>
      </c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167" t="s">
        <v>210</v>
      </c>
      <c r="B33" s="69"/>
      <c r="C33" s="69"/>
      <c r="D33" s="69"/>
      <c r="E33" s="76">
        <v>30</v>
      </c>
      <c r="F33" s="70" t="s">
        <v>207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3"/>
  <sheetViews>
    <sheetView topLeftCell="A18" zoomScale="135" zoomScaleNormal="120" zoomScalePageLayoutView="125" workbookViewId="0">
      <selection activeCell="E34" sqref="E34"/>
    </sheetView>
  </sheetViews>
  <sheetFormatPr baseColWidth="10" defaultColWidth="10.6640625" defaultRowHeight="11" x14ac:dyDescent="0.15"/>
  <cols>
    <col min="1" max="1" width="22.83203125" style="1" customWidth="1"/>
    <col min="2" max="2" width="6" style="1" customWidth="1"/>
    <col min="3" max="3" width="8.83203125" style="1" customWidth="1"/>
    <col min="4" max="4" width="4.83203125" style="1" customWidth="1"/>
    <col min="5" max="5" width="20.5" style="1" customWidth="1"/>
    <col min="6" max="6" width="6.1640625" style="1" customWidth="1"/>
    <col min="7" max="9" width="4.83203125" style="264" customWidth="1"/>
    <col min="10" max="10" width="4.83203125" style="30" customWidth="1"/>
    <col min="11" max="11" width="4.83203125" style="264" customWidth="1"/>
    <col min="12" max="12" width="4.83203125" style="30" customWidth="1"/>
    <col min="13" max="14" width="4.83203125" style="264" customWidth="1"/>
    <col min="15" max="15" width="4.83203125" style="290" customWidth="1"/>
    <col min="16" max="18" width="4.83203125" style="30" customWidth="1"/>
    <col min="19" max="21" width="4.83203125" style="290" customWidth="1"/>
    <col min="22" max="23" width="4.83203125" style="30" customWidth="1"/>
    <col min="24" max="25" width="4.83203125" style="290" customWidth="1"/>
    <col min="26" max="26" width="4.83203125" style="275" customWidth="1"/>
    <col min="27" max="27" width="4.83203125" style="264" customWidth="1"/>
    <col min="28" max="29" width="4.83203125" style="275" customWidth="1"/>
    <col min="30" max="31" width="4.83203125" style="264" customWidth="1"/>
    <col min="32" max="16384" width="10.6640625" style="30"/>
  </cols>
  <sheetData>
    <row r="1" spans="1:31" s="21" customFormat="1" ht="33.75" customHeight="1" x14ac:dyDescent="0.15">
      <c r="A1" s="20"/>
      <c r="B1" s="20"/>
      <c r="C1" s="20"/>
      <c r="D1" s="20"/>
      <c r="E1" s="20"/>
      <c r="F1" s="20"/>
      <c r="G1" s="254">
        <v>2022</v>
      </c>
      <c r="H1" s="254">
        <v>2022</v>
      </c>
      <c r="I1" s="254">
        <v>2022</v>
      </c>
      <c r="J1" s="80">
        <v>2023</v>
      </c>
      <c r="K1" s="254">
        <v>2023</v>
      </c>
      <c r="L1" s="80">
        <v>2023</v>
      </c>
      <c r="M1" s="254">
        <v>2023</v>
      </c>
      <c r="N1" s="254">
        <v>2023</v>
      </c>
      <c r="O1" s="312">
        <v>2023</v>
      </c>
      <c r="P1" s="80">
        <v>2023</v>
      </c>
      <c r="Q1" s="80">
        <v>2023</v>
      </c>
      <c r="R1" s="80">
        <v>2023</v>
      </c>
      <c r="S1" s="312">
        <v>2023</v>
      </c>
      <c r="T1" s="312">
        <v>2023</v>
      </c>
      <c r="U1" s="312">
        <v>2023</v>
      </c>
      <c r="V1" s="80">
        <v>2023</v>
      </c>
      <c r="W1" s="80">
        <v>2023</v>
      </c>
      <c r="X1" s="312">
        <v>2023</v>
      </c>
      <c r="Y1" s="312">
        <v>2023</v>
      </c>
      <c r="Z1" s="265">
        <v>2023</v>
      </c>
      <c r="AA1" s="254">
        <v>2023</v>
      </c>
      <c r="AB1" s="265">
        <v>2023</v>
      </c>
      <c r="AC1" s="265">
        <v>2023</v>
      </c>
      <c r="AD1" s="344">
        <v>2023</v>
      </c>
      <c r="AE1" s="344">
        <v>2023</v>
      </c>
    </row>
    <row r="2" spans="1:31" s="21" customFormat="1" ht="38" customHeight="1" x14ac:dyDescent="0.15">
      <c r="A2" s="22"/>
      <c r="B2" s="22"/>
      <c r="C2" s="22"/>
      <c r="D2" s="22"/>
      <c r="E2" s="23"/>
      <c r="F2" s="23"/>
      <c r="G2" s="255" t="s">
        <v>74</v>
      </c>
      <c r="H2" s="255" t="s">
        <v>74</v>
      </c>
      <c r="I2" s="255" t="s">
        <v>74</v>
      </c>
      <c r="J2" s="93" t="s">
        <v>75</v>
      </c>
      <c r="K2" s="255" t="s">
        <v>74</v>
      </c>
      <c r="L2" s="93" t="s">
        <v>75</v>
      </c>
      <c r="M2" s="255" t="s">
        <v>74</v>
      </c>
      <c r="N2" s="255" t="s">
        <v>154</v>
      </c>
      <c r="O2" s="313" t="s">
        <v>157</v>
      </c>
      <c r="P2" s="93" t="s">
        <v>75</v>
      </c>
      <c r="Q2" s="93" t="s">
        <v>75</v>
      </c>
      <c r="R2" s="93" t="s">
        <v>157</v>
      </c>
      <c r="S2" s="313" t="s">
        <v>229</v>
      </c>
      <c r="T2" s="313" t="s">
        <v>251</v>
      </c>
      <c r="U2" s="313" t="s">
        <v>251</v>
      </c>
      <c r="V2" s="93" t="s">
        <v>250</v>
      </c>
      <c r="W2" s="93" t="s">
        <v>250</v>
      </c>
      <c r="X2" s="313" t="s">
        <v>73</v>
      </c>
      <c r="Y2" s="313" t="s">
        <v>73</v>
      </c>
      <c r="Z2" s="266" t="s">
        <v>259</v>
      </c>
      <c r="AA2" s="255" t="s">
        <v>74</v>
      </c>
      <c r="AB2" s="266" t="s">
        <v>259</v>
      </c>
      <c r="AC2" s="266" t="s">
        <v>259</v>
      </c>
      <c r="AD2" s="255" t="s">
        <v>74</v>
      </c>
      <c r="AE2" s="255" t="s">
        <v>154</v>
      </c>
    </row>
    <row r="3" spans="1:31" s="26" customFormat="1" ht="30.75" customHeight="1" x14ac:dyDescent="0.15">
      <c r="A3" s="24"/>
      <c r="B3" s="25"/>
      <c r="C3" s="25"/>
      <c r="D3" s="25"/>
      <c r="E3" s="25" t="s">
        <v>13</v>
      </c>
      <c r="F3" s="25"/>
      <c r="G3" s="256" t="s">
        <v>108</v>
      </c>
      <c r="H3" s="256" t="s">
        <v>108</v>
      </c>
      <c r="I3" s="256" t="s">
        <v>142</v>
      </c>
      <c r="J3" s="71" t="s">
        <v>136</v>
      </c>
      <c r="K3" s="256" t="s">
        <v>142</v>
      </c>
      <c r="L3" s="71" t="s">
        <v>136</v>
      </c>
      <c r="M3" s="256" t="s">
        <v>136</v>
      </c>
      <c r="N3" s="256" t="s">
        <v>136</v>
      </c>
      <c r="O3" s="313" t="s">
        <v>158</v>
      </c>
      <c r="P3" s="71" t="s">
        <v>185</v>
      </c>
      <c r="Q3" s="71" t="s">
        <v>186</v>
      </c>
      <c r="R3" s="71" t="s">
        <v>209</v>
      </c>
      <c r="S3" s="313" t="s">
        <v>230</v>
      </c>
      <c r="T3" s="313" t="s">
        <v>252</v>
      </c>
      <c r="U3" s="313" t="s">
        <v>252</v>
      </c>
      <c r="V3" s="71" t="s">
        <v>214</v>
      </c>
      <c r="W3" s="71" t="s">
        <v>214</v>
      </c>
      <c r="X3" s="313" t="s">
        <v>258</v>
      </c>
      <c r="Y3" s="313" t="s">
        <v>258</v>
      </c>
      <c r="Z3" s="267" t="s">
        <v>158</v>
      </c>
      <c r="AA3" s="256" t="s">
        <v>263</v>
      </c>
      <c r="AB3" s="267" t="s">
        <v>158</v>
      </c>
      <c r="AC3" s="267" t="s">
        <v>158</v>
      </c>
      <c r="AD3" s="255" t="s">
        <v>289</v>
      </c>
      <c r="AE3" s="255" t="s">
        <v>289</v>
      </c>
    </row>
    <row r="4" spans="1:31" x14ac:dyDescent="0.15">
      <c r="A4" s="27"/>
      <c r="B4" s="27"/>
      <c r="C4" s="27"/>
      <c r="D4" s="28"/>
      <c r="E4" s="29"/>
      <c r="F4" s="57"/>
      <c r="G4" s="257">
        <v>43435</v>
      </c>
      <c r="H4" s="257" t="s">
        <v>106</v>
      </c>
      <c r="I4" s="257">
        <v>43477</v>
      </c>
      <c r="J4" s="72">
        <v>43478</v>
      </c>
      <c r="K4" s="257" t="s">
        <v>143</v>
      </c>
      <c r="L4" s="72">
        <v>43479</v>
      </c>
      <c r="M4" s="257">
        <v>43485</v>
      </c>
      <c r="N4" s="257">
        <v>43486</v>
      </c>
      <c r="O4" s="314">
        <v>43493</v>
      </c>
      <c r="P4" s="72">
        <v>43499</v>
      </c>
      <c r="Q4" s="72">
        <v>43500</v>
      </c>
      <c r="R4" s="72">
        <v>43493</v>
      </c>
      <c r="S4" s="314">
        <v>43513</v>
      </c>
      <c r="T4" s="314">
        <v>43517</v>
      </c>
      <c r="U4" s="314">
        <v>43516</v>
      </c>
      <c r="V4" s="72">
        <v>43520</v>
      </c>
      <c r="W4" s="72">
        <v>43521</v>
      </c>
      <c r="X4" s="314">
        <v>43548</v>
      </c>
      <c r="Y4" s="314">
        <v>43548</v>
      </c>
      <c r="Z4" s="268">
        <v>43553</v>
      </c>
      <c r="AA4" s="257">
        <v>43554</v>
      </c>
      <c r="AB4" s="268">
        <v>43555</v>
      </c>
      <c r="AC4" s="268">
        <v>43556</v>
      </c>
      <c r="AD4" s="345">
        <v>36129</v>
      </c>
      <c r="AE4" s="345" t="s">
        <v>106</v>
      </c>
    </row>
    <row r="5" spans="1:31" x14ac:dyDescent="0.15">
      <c r="A5" s="27"/>
      <c r="B5" s="27"/>
      <c r="C5" s="27"/>
      <c r="D5" s="28"/>
      <c r="E5" s="29"/>
      <c r="F5" s="57"/>
      <c r="G5" s="257" t="s">
        <v>31</v>
      </c>
      <c r="H5" s="257" t="s">
        <v>32</v>
      </c>
      <c r="I5" s="257" t="s">
        <v>31</v>
      </c>
      <c r="J5" s="72" t="s">
        <v>32</v>
      </c>
      <c r="K5" s="257" t="s">
        <v>32</v>
      </c>
      <c r="L5" s="72" t="s">
        <v>32</v>
      </c>
      <c r="M5" s="257" t="s">
        <v>32</v>
      </c>
      <c r="N5" s="257" t="s">
        <v>31</v>
      </c>
      <c r="O5" s="314" t="s">
        <v>32</v>
      </c>
      <c r="P5" s="72" t="s">
        <v>32</v>
      </c>
      <c r="Q5" s="72" t="s">
        <v>32</v>
      </c>
      <c r="R5" s="72" t="s">
        <v>32</v>
      </c>
      <c r="S5" s="314" t="s">
        <v>32</v>
      </c>
      <c r="T5" s="314" t="s">
        <v>32</v>
      </c>
      <c r="U5" s="314" t="s">
        <v>31</v>
      </c>
      <c r="V5" s="72" t="s">
        <v>32</v>
      </c>
      <c r="W5" s="72" t="s">
        <v>31</v>
      </c>
      <c r="X5" s="314" t="s">
        <v>32</v>
      </c>
      <c r="Y5" s="314" t="s">
        <v>32</v>
      </c>
      <c r="Z5" s="268" t="s">
        <v>260</v>
      </c>
      <c r="AA5" s="257" t="s">
        <v>260</v>
      </c>
      <c r="AB5" s="268" t="s">
        <v>32</v>
      </c>
      <c r="AC5" s="268" t="s">
        <v>31</v>
      </c>
      <c r="AD5" s="345" t="s">
        <v>31</v>
      </c>
      <c r="AE5" s="345" t="s">
        <v>32</v>
      </c>
    </row>
    <row r="6" spans="1:31" x14ac:dyDescent="0.15">
      <c r="A6" s="27"/>
      <c r="B6" s="250"/>
      <c r="C6" s="354" t="s">
        <v>279</v>
      </c>
      <c r="D6" s="250"/>
      <c r="E6" s="29"/>
      <c r="F6" s="31"/>
      <c r="G6" s="258" t="s">
        <v>14</v>
      </c>
      <c r="H6" s="258" t="s">
        <v>14</v>
      </c>
      <c r="I6" s="258" t="s">
        <v>14</v>
      </c>
      <c r="J6" s="54" t="s">
        <v>14</v>
      </c>
      <c r="K6" s="258" t="s">
        <v>14</v>
      </c>
      <c r="L6" s="54" t="s">
        <v>14</v>
      </c>
      <c r="M6" s="258" t="s">
        <v>14</v>
      </c>
      <c r="N6" s="258" t="s">
        <v>14</v>
      </c>
      <c r="O6" s="315" t="s">
        <v>14</v>
      </c>
      <c r="P6" s="54" t="s">
        <v>14</v>
      </c>
      <c r="Q6" s="54" t="s">
        <v>14</v>
      </c>
      <c r="R6" s="54" t="s">
        <v>14</v>
      </c>
      <c r="S6" s="315" t="s">
        <v>14</v>
      </c>
      <c r="T6" s="315" t="s">
        <v>14</v>
      </c>
      <c r="U6" s="315" t="s">
        <v>14</v>
      </c>
      <c r="V6" s="54" t="s">
        <v>14</v>
      </c>
      <c r="W6" s="54" t="s">
        <v>14</v>
      </c>
      <c r="X6" s="315" t="s">
        <v>14</v>
      </c>
      <c r="Y6" s="315" t="s">
        <v>14</v>
      </c>
      <c r="Z6" s="269" t="s">
        <v>14</v>
      </c>
      <c r="AA6" s="258" t="s">
        <v>14</v>
      </c>
      <c r="AB6" s="269" t="s">
        <v>14</v>
      </c>
      <c r="AC6" s="269" t="s">
        <v>14</v>
      </c>
      <c r="AD6" s="258" t="s">
        <v>14</v>
      </c>
      <c r="AE6" s="258" t="s">
        <v>14</v>
      </c>
    </row>
    <row r="7" spans="1:31" s="35" customFormat="1" ht="48" x14ac:dyDescent="0.15">
      <c r="A7" s="32" t="s">
        <v>26</v>
      </c>
      <c r="B7" s="251" t="s">
        <v>99</v>
      </c>
      <c r="C7" s="355"/>
      <c r="D7" s="252" t="s">
        <v>280</v>
      </c>
      <c r="E7" s="31" t="s">
        <v>6</v>
      </c>
      <c r="F7" s="34" t="s">
        <v>19</v>
      </c>
      <c r="G7" s="259">
        <f>'CC Yukon BA'!F16</f>
        <v>55</v>
      </c>
      <c r="H7" s="259">
        <f>'CC Yukon SS'!F16</f>
        <v>61</v>
      </c>
      <c r="I7" s="259">
        <f>'CC SunPeaks BA'!F16</f>
        <v>67</v>
      </c>
      <c r="J7" s="53">
        <f>'TT Horseshoe1'!F16</f>
        <v>32</v>
      </c>
      <c r="K7" s="259">
        <f>'CC SunPeaks SS'!F16</f>
        <v>65</v>
      </c>
      <c r="L7" s="53">
        <f>'TT Horseshoe2'!F16</f>
        <v>30</v>
      </c>
      <c r="M7" s="259">
        <f>'CC Horseshoe SS'!F16</f>
        <v>45</v>
      </c>
      <c r="N7" s="259">
        <f>'CC Horseshoe BA'!F16</f>
        <v>40</v>
      </c>
      <c r="O7" s="316">
        <f>'NA Winsport SS'!F16</f>
        <v>48</v>
      </c>
      <c r="P7" s="53">
        <f>'TT BV 1'!F16</f>
        <v>57</v>
      </c>
      <c r="Q7" s="53">
        <f>'TT BV 2'!F16</f>
        <v>55</v>
      </c>
      <c r="R7" s="53">
        <f>'NA Aspen SS'!F16</f>
        <v>50</v>
      </c>
      <c r="S7" s="316">
        <f>'Step Up - Avila'!F16</f>
        <v>82</v>
      </c>
      <c r="T7" s="316">
        <f>'CWG - PEI - SS'!F16</f>
        <v>22</v>
      </c>
      <c r="U7" s="316">
        <f>'CWG - PEI - BA'!F16</f>
        <v>22</v>
      </c>
      <c r="V7" s="53">
        <f>'Prov. Champs - CF - SS'!F16</f>
        <v>41</v>
      </c>
      <c r="W7" s="53">
        <f>'Prov. Champs - CF - BA'!F16</f>
        <v>37</v>
      </c>
      <c r="X7" s="316">
        <f>'NA Stoneham SS'!F16</f>
        <v>72</v>
      </c>
      <c r="Y7" s="316">
        <f>'NA Stoneham BA'!F16</f>
        <v>66</v>
      </c>
      <c r="Z7" s="270">
        <f>'JrNats HP'!F16</f>
        <v>65</v>
      </c>
      <c r="AA7" s="259">
        <f>'CC Winsport HP'!F16</f>
        <v>18</v>
      </c>
      <c r="AB7" s="270">
        <f>'JrNats SS'!F16</f>
        <v>69</v>
      </c>
      <c r="AC7" s="270">
        <f>'JrNats BA'!F16</f>
        <v>69</v>
      </c>
      <c r="AD7" s="259">
        <f>'CC Yukon BA 2023'!F16</f>
        <v>54</v>
      </c>
      <c r="AE7" s="259">
        <f>'CC Yukon SS 2023'!F16</f>
        <v>54</v>
      </c>
    </row>
    <row r="8" spans="1:31" s="35" customFormat="1" x14ac:dyDescent="0.15">
      <c r="A8" s="32"/>
      <c r="B8" s="32"/>
      <c r="C8" s="32"/>
      <c r="D8" s="33"/>
      <c r="E8" s="81" t="s">
        <v>83</v>
      </c>
      <c r="F8" s="34"/>
      <c r="G8" s="260">
        <f t="shared" ref="G8:Q8" si="0">G7/4</f>
        <v>13.75</v>
      </c>
      <c r="H8" s="260">
        <f t="shared" ref="H8" si="1">H7/4</f>
        <v>15.25</v>
      </c>
      <c r="I8" s="260">
        <f t="shared" si="0"/>
        <v>16.75</v>
      </c>
      <c r="J8" s="81">
        <f t="shared" ref="J8:P8" si="2">J7/4</f>
        <v>8</v>
      </c>
      <c r="K8" s="260">
        <f t="shared" si="2"/>
        <v>16.25</v>
      </c>
      <c r="L8" s="81">
        <f>L7/4</f>
        <v>7.5</v>
      </c>
      <c r="M8" s="260">
        <f t="shared" si="2"/>
        <v>11.25</v>
      </c>
      <c r="N8" s="260">
        <f t="shared" si="2"/>
        <v>10</v>
      </c>
      <c r="O8" s="317">
        <f t="shared" ref="O8" si="3">O7/4</f>
        <v>12</v>
      </c>
      <c r="P8" s="81">
        <f t="shared" si="2"/>
        <v>14.25</v>
      </c>
      <c r="Q8" s="81">
        <f t="shared" si="0"/>
        <v>13.75</v>
      </c>
      <c r="R8" s="81">
        <f t="shared" ref="R8" si="4">R7/4</f>
        <v>12.5</v>
      </c>
      <c r="S8" s="317">
        <f t="shared" ref="S8" si="5">S7/4</f>
        <v>20.5</v>
      </c>
      <c r="T8" s="317">
        <f t="shared" ref="T8:U8" si="6">T7/4</f>
        <v>5.5</v>
      </c>
      <c r="U8" s="317">
        <f t="shared" si="6"/>
        <v>5.5</v>
      </c>
      <c r="V8" s="81">
        <f t="shared" ref="V8:W8" si="7">V7/4</f>
        <v>10.25</v>
      </c>
      <c r="W8" s="81">
        <f t="shared" si="7"/>
        <v>9.25</v>
      </c>
      <c r="X8" s="317">
        <f t="shared" ref="X8:Y8" si="8">X7/4</f>
        <v>18</v>
      </c>
      <c r="Y8" s="317">
        <f t="shared" si="8"/>
        <v>16.5</v>
      </c>
      <c r="Z8" s="271">
        <f t="shared" ref="Z8:AC8" si="9">Z7/4</f>
        <v>16.25</v>
      </c>
      <c r="AA8" s="260">
        <f t="shared" si="9"/>
        <v>4.5</v>
      </c>
      <c r="AB8" s="271">
        <f t="shared" si="9"/>
        <v>17.25</v>
      </c>
      <c r="AC8" s="271">
        <f t="shared" si="9"/>
        <v>17.25</v>
      </c>
      <c r="AD8" s="260">
        <f t="shared" ref="AD8:AE8" si="10">AD7/4</f>
        <v>13.5</v>
      </c>
      <c r="AE8" s="260">
        <f t="shared" si="10"/>
        <v>13.5</v>
      </c>
    </row>
    <row r="9" spans="1:31" s="285" customFormat="1" x14ac:dyDescent="0.15">
      <c r="A9" s="280"/>
      <c r="B9" s="280"/>
      <c r="C9" s="280"/>
      <c r="D9" s="281"/>
      <c r="E9" s="282" t="s">
        <v>84</v>
      </c>
      <c r="F9" s="283"/>
      <c r="G9" s="284">
        <f t="shared" ref="G9:Q9" si="11">G7/2</f>
        <v>27.5</v>
      </c>
      <c r="H9" s="284">
        <f t="shared" ref="H9" si="12">H7/2</f>
        <v>30.5</v>
      </c>
      <c r="I9" s="284">
        <f t="shared" si="11"/>
        <v>33.5</v>
      </c>
      <c r="J9" s="282">
        <f t="shared" ref="J9:P9" si="13">J7/2</f>
        <v>16</v>
      </c>
      <c r="K9" s="284">
        <f t="shared" si="13"/>
        <v>32.5</v>
      </c>
      <c r="L9" s="282">
        <f t="shared" ref="L9" si="14">L7/2</f>
        <v>15</v>
      </c>
      <c r="M9" s="284">
        <f t="shared" si="13"/>
        <v>22.5</v>
      </c>
      <c r="N9" s="284">
        <f t="shared" si="13"/>
        <v>20</v>
      </c>
      <c r="O9" s="317">
        <f t="shared" ref="O9" si="15">O7/2</f>
        <v>24</v>
      </c>
      <c r="P9" s="282">
        <f t="shared" si="13"/>
        <v>28.5</v>
      </c>
      <c r="Q9" s="282">
        <f t="shared" si="11"/>
        <v>27.5</v>
      </c>
      <c r="R9" s="282">
        <f t="shared" ref="R9" si="16">R7/2</f>
        <v>25</v>
      </c>
      <c r="S9" s="317">
        <f t="shared" ref="S9" si="17">S7/2</f>
        <v>41</v>
      </c>
      <c r="T9" s="317">
        <f t="shared" ref="T9:U9" si="18">T7/2</f>
        <v>11</v>
      </c>
      <c r="U9" s="317">
        <f t="shared" si="18"/>
        <v>11</v>
      </c>
      <c r="V9" s="282">
        <f t="shared" ref="V9:W9" si="19">V7/2</f>
        <v>20.5</v>
      </c>
      <c r="W9" s="282">
        <f t="shared" si="19"/>
        <v>18.5</v>
      </c>
      <c r="X9" s="317">
        <f t="shared" ref="X9:Y9" si="20">X7/2</f>
        <v>36</v>
      </c>
      <c r="Y9" s="317">
        <f t="shared" si="20"/>
        <v>33</v>
      </c>
      <c r="Z9" s="297">
        <f t="shared" ref="Z9:AC9" si="21">Z7/2</f>
        <v>32.5</v>
      </c>
      <c r="AA9" s="284">
        <f t="shared" si="21"/>
        <v>9</v>
      </c>
      <c r="AB9" s="297">
        <f t="shared" si="21"/>
        <v>34.5</v>
      </c>
      <c r="AC9" s="297">
        <f t="shared" si="21"/>
        <v>34.5</v>
      </c>
      <c r="AD9" s="284">
        <f t="shared" ref="AD9:AE9" si="22">AD7/2</f>
        <v>27</v>
      </c>
      <c r="AE9" s="284">
        <f t="shared" si="22"/>
        <v>27</v>
      </c>
    </row>
    <row r="10" spans="1:31" s="279" customFormat="1" x14ac:dyDescent="0.15">
      <c r="A10" s="276"/>
      <c r="B10" s="276"/>
      <c r="C10" s="276"/>
      <c r="D10" s="277"/>
      <c r="E10" s="82" t="s">
        <v>281</v>
      </c>
      <c r="F10" s="278"/>
      <c r="G10" s="298">
        <f>G7/3*2</f>
        <v>36.666666666666664</v>
      </c>
      <c r="H10" s="298">
        <f t="shared" ref="H10:AE10" si="23">H7/3*2</f>
        <v>40.666666666666664</v>
      </c>
      <c r="I10" s="298">
        <f t="shared" si="23"/>
        <v>44.666666666666664</v>
      </c>
      <c r="J10" s="261">
        <f t="shared" si="23"/>
        <v>21.333333333333332</v>
      </c>
      <c r="K10" s="298">
        <f t="shared" si="23"/>
        <v>43.333333333333336</v>
      </c>
      <c r="L10" s="261">
        <f t="shared" si="23"/>
        <v>20</v>
      </c>
      <c r="M10" s="298">
        <f t="shared" si="23"/>
        <v>30</v>
      </c>
      <c r="N10" s="298">
        <f t="shared" si="23"/>
        <v>26.666666666666668</v>
      </c>
      <c r="O10" s="318">
        <f t="shared" si="23"/>
        <v>32</v>
      </c>
      <c r="P10" s="261">
        <f t="shared" si="23"/>
        <v>38</v>
      </c>
      <c r="Q10" s="261">
        <f t="shared" si="23"/>
        <v>36.666666666666664</v>
      </c>
      <c r="R10" s="261">
        <f t="shared" si="23"/>
        <v>33.333333333333336</v>
      </c>
      <c r="S10" s="318">
        <f t="shared" si="23"/>
        <v>54.666666666666664</v>
      </c>
      <c r="T10" s="318">
        <f t="shared" si="23"/>
        <v>14.666666666666666</v>
      </c>
      <c r="U10" s="318">
        <f t="shared" si="23"/>
        <v>14.666666666666666</v>
      </c>
      <c r="V10" s="261">
        <f t="shared" si="23"/>
        <v>27.333333333333332</v>
      </c>
      <c r="W10" s="261">
        <f t="shared" si="23"/>
        <v>24.666666666666668</v>
      </c>
      <c r="X10" s="318">
        <f t="shared" si="23"/>
        <v>48</v>
      </c>
      <c r="Y10" s="318">
        <f t="shared" si="23"/>
        <v>44</v>
      </c>
      <c r="Z10" s="272">
        <f t="shared" si="23"/>
        <v>43.333333333333336</v>
      </c>
      <c r="AA10" s="298">
        <f t="shared" si="23"/>
        <v>12</v>
      </c>
      <c r="AB10" s="272">
        <f t="shared" ref="AB10:AC10" si="24">AB7/3*2</f>
        <v>46</v>
      </c>
      <c r="AC10" s="272">
        <f t="shared" si="24"/>
        <v>46</v>
      </c>
      <c r="AD10" s="261">
        <f t="shared" si="23"/>
        <v>36</v>
      </c>
      <c r="AE10" s="261">
        <f t="shared" si="23"/>
        <v>36</v>
      </c>
    </row>
    <row r="11" spans="1:31" s="35" customFormat="1" x14ac:dyDescent="0.15">
      <c r="A11" s="32"/>
      <c r="B11" s="32"/>
      <c r="C11" s="32"/>
      <c r="D11" s="33"/>
      <c r="E11" s="83" t="s">
        <v>85</v>
      </c>
      <c r="F11" s="34"/>
      <c r="G11" s="262">
        <f t="shared" ref="G11:Q11" si="25">G7/4*3</f>
        <v>41.25</v>
      </c>
      <c r="H11" s="262">
        <f t="shared" ref="H11" si="26">H7/4*3</f>
        <v>45.75</v>
      </c>
      <c r="I11" s="262">
        <f t="shared" si="25"/>
        <v>50.25</v>
      </c>
      <c r="J11" s="83">
        <f t="shared" ref="J11:P11" si="27">J7/4*3</f>
        <v>24</v>
      </c>
      <c r="K11" s="262">
        <f t="shared" si="27"/>
        <v>48.75</v>
      </c>
      <c r="L11" s="83">
        <f t="shared" ref="L11" si="28">L7/4*3</f>
        <v>22.5</v>
      </c>
      <c r="M11" s="262">
        <f t="shared" si="27"/>
        <v>33.75</v>
      </c>
      <c r="N11" s="262">
        <f t="shared" si="27"/>
        <v>30</v>
      </c>
      <c r="O11" s="317">
        <f t="shared" ref="O11" si="29">O7/4*3</f>
        <v>36</v>
      </c>
      <c r="P11" s="83">
        <f t="shared" si="27"/>
        <v>42.75</v>
      </c>
      <c r="Q11" s="83">
        <f t="shared" si="25"/>
        <v>41.25</v>
      </c>
      <c r="R11" s="83">
        <f>R7/4*3</f>
        <v>37.5</v>
      </c>
      <c r="S11" s="317">
        <f>S7/4*3</f>
        <v>61.5</v>
      </c>
      <c r="T11" s="317">
        <f t="shared" ref="T11:U11" si="30">T7/4*3</f>
        <v>16.5</v>
      </c>
      <c r="U11" s="317">
        <f t="shared" si="30"/>
        <v>16.5</v>
      </c>
      <c r="V11" s="83">
        <f t="shared" ref="V11:W11" si="31">V7/4*3</f>
        <v>30.75</v>
      </c>
      <c r="W11" s="83">
        <f t="shared" si="31"/>
        <v>27.75</v>
      </c>
      <c r="X11" s="317">
        <f t="shared" ref="X11:Y11" si="32">X7/4*3</f>
        <v>54</v>
      </c>
      <c r="Y11" s="317">
        <f t="shared" si="32"/>
        <v>49.5</v>
      </c>
      <c r="Z11" s="273">
        <f t="shared" ref="Z11:AC11" si="33">Z7/4*3</f>
        <v>48.75</v>
      </c>
      <c r="AA11" s="262">
        <f t="shared" si="33"/>
        <v>13.5</v>
      </c>
      <c r="AB11" s="273">
        <f t="shared" si="33"/>
        <v>51.75</v>
      </c>
      <c r="AC11" s="273">
        <f t="shared" si="33"/>
        <v>51.75</v>
      </c>
      <c r="AD11" s="262">
        <f t="shared" ref="AD11:AE11" si="34">AD7/4*3</f>
        <v>40.5</v>
      </c>
      <c r="AE11" s="262">
        <f t="shared" si="34"/>
        <v>40.5</v>
      </c>
    </row>
    <row r="12" spans="1:31" ht="19" customHeight="1" x14ac:dyDescent="0.15">
      <c r="A12" s="302" t="s">
        <v>277</v>
      </c>
      <c r="B12" s="303">
        <v>2006</v>
      </c>
      <c r="C12" s="303" t="s">
        <v>100</v>
      </c>
      <c r="D12" s="303" t="s">
        <v>76</v>
      </c>
      <c r="E12" s="304" t="s">
        <v>47</v>
      </c>
      <c r="F12" s="55">
        <f>IF(ISNA(VLOOKUP($E12,'Ontario Rankings'!$E$6:$M$160,3,FALSE))=TRUE,"0",VLOOKUP($E12,'Ontario Rankings'!$E$6:$M$160,3,FALSE))</f>
        <v>1</v>
      </c>
      <c r="G12" s="263">
        <f>IF(ISNA(VLOOKUP($E12,'CC Yukon BA'!$A$17:$F$100,6,FALSE))=TRUE,"0",VLOOKUP($E12,'CC Yukon BA'!$A$17:$F$100,6,FALSE))</f>
        <v>38</v>
      </c>
      <c r="H12" s="263">
        <f>IF(ISNA(VLOOKUP($E12,'CC Yukon SS'!$A$17:$F$100,6,FALSE))=TRUE,"0",VLOOKUP($E12,'CC Yukon SS'!$A$17:$F$100,6,FALSE))</f>
        <v>0</v>
      </c>
      <c r="I12" s="296">
        <f>IF(ISNA(VLOOKUP($E12,'CC SunPeaks BA'!$A$17:$F$100,6,FALSE))=TRUE,"0",VLOOKUP($E12,'CC SunPeaks BA'!$A$17:$F$100,6,FALSE))</f>
        <v>5</v>
      </c>
      <c r="J12" s="86" t="str">
        <f>IF(ISNA(VLOOKUP($E12,'TT Horseshoe1'!$A$17:$F$100,6,FALSE))=TRUE,"0",VLOOKUP($E12,'TT Horseshoe1'!$A$17:$F$100,6,FALSE))</f>
        <v>0</v>
      </c>
      <c r="K12" s="296">
        <f>IF(ISNA(VLOOKUP($E12,'CC SunPeaks SS'!$A$17:$F$100,6,FALSE))=TRUE,"0",VLOOKUP($E12,'CC SunPeaks SS'!$A$17:$F$100,6,FALSE))</f>
        <v>25</v>
      </c>
      <c r="L12" s="86" t="str">
        <f>IF(ISNA(VLOOKUP($E12,'TT Horseshoe2'!$A$17:$F$100,6,FALSE))=TRUE,"0",VLOOKUP($E12,'TT Horseshoe2'!$A$17:$F$100,6,FALSE))</f>
        <v>0</v>
      </c>
      <c r="M12" s="296">
        <f>IF(ISNA(VLOOKUP($E12,'CC Horseshoe SS'!$A$17:$F$100,6,FALSE))=TRUE,"0",VLOOKUP($E12,'CC Horseshoe SS'!$A$17:$F$100,6,FALSE))</f>
        <v>14</v>
      </c>
      <c r="N12" s="296">
        <f>IF(ISNA(VLOOKUP($E12,'CC Horseshoe BA'!$A$17:$F$100,6,FALSE))=TRUE,"0",VLOOKUP($E12,'CC Horseshoe BA'!$A$17:$F$100,6,FALSE))</f>
        <v>2</v>
      </c>
      <c r="O12" s="288" t="str">
        <f>IF(ISNA(VLOOKUP($E12,'NA Winsport SS'!$A$17:$F$100,6,FALSE))=TRUE,"0",VLOOKUP($E12,'NA Winsport SS'!$A$17:$F$100,6,FALSE))</f>
        <v>0</v>
      </c>
      <c r="P12" s="86" t="str">
        <f>IF(ISNA(VLOOKUP($E12,'TT BV 1'!$A$17:$F$100,6,FALSE))=TRUE,"0",VLOOKUP($E12,'TT BV 1'!$A$17:$F$100,6,FALSE))</f>
        <v>0</v>
      </c>
      <c r="Q12" s="86" t="str">
        <f>IF(ISNA(VLOOKUP($E12,'TT BV 2'!$A$17:$F$101,6,FALSE))=TRUE,"0",VLOOKUP($E12,'TT BV 2'!$A$17:$F$101,6,FALSE))</f>
        <v>0</v>
      </c>
      <c r="R12" s="86" t="str">
        <f>IF(ISNA(VLOOKUP($E12,'NA Aspen SS'!$A$17:$F$101,6,FALSE))=TRUE,"0",VLOOKUP($E12,'NA Aspen SS'!$A$17:$F$101,6,FALSE))</f>
        <v>0</v>
      </c>
      <c r="S12" s="288">
        <f>IF(ISNA(VLOOKUP($E12,'Step Up - Avila'!$A$17:$F$101,6,FALSE))=TRUE,"0",VLOOKUP($E12,'Step Up - Avila'!$A$17:$F$101,6,FALSE))</f>
        <v>68</v>
      </c>
      <c r="T12" s="288" t="str">
        <f>IF(ISNA(VLOOKUP($E12,'CWG - PEI - SS'!$A$17:$F$101,6,FALSE))=TRUE,"0",VLOOKUP($E12,'CWG - PEI - SS'!$A$17:$F$101,6,FALSE))</f>
        <v>0</v>
      </c>
      <c r="U12" s="288" t="str">
        <f>IF(ISNA(VLOOKUP($E12,'CWG - PEI - BA'!$A$17:$F$101,6,FALSE))=TRUE,"0",VLOOKUP($E12,'CWG - PEI - BA'!$A$17:$F$101,6,FALSE))</f>
        <v>0</v>
      </c>
      <c r="V12" s="86" t="str">
        <f>IF(ISNA(VLOOKUP($E12,'Prov. Champs - CF - SS'!$A$17:$F$101,6,FALSE))=TRUE,"0",VLOOKUP($E12,'Prov. Champs - CF - SS'!$A$17:$F$101,6,FALSE))</f>
        <v>0</v>
      </c>
      <c r="W12" s="86" t="str">
        <f>IF(ISNA(VLOOKUP($E12,'Prov. Champs - CF - BA'!$A$17:$F$101,6,FALSE))=TRUE,"0",VLOOKUP($E12,'Prov. Champs - CF - BA'!$A$17:$F$101,6,FALSE))</f>
        <v>0</v>
      </c>
      <c r="X12" s="288">
        <f>IF(ISNA(VLOOKUP($E12,'NA Stoneham SS'!$A$17:$F$101,6,FALSE))=TRUE,"0",VLOOKUP($E12,'NA Stoneham SS'!$A$17:$F$101,6,FALSE))</f>
        <v>59</v>
      </c>
      <c r="Y12" s="288">
        <f>IF(ISNA(VLOOKUP($E12,'NA Stoneham BA'!$A$17:$F$101,6,FALSE))=TRUE,"0",VLOOKUP($E12,'NA Stoneham BA'!$A$17:$F$101,6,FALSE))</f>
        <v>44</v>
      </c>
      <c r="Z12" s="274" t="str">
        <f>IF(ISNA(VLOOKUP($E12,'JrNats HP'!$A$17:$F$101,6,FALSE))=TRUE,"0",VLOOKUP($E12,'JrNats HP'!$A$17:$F$101,6,FALSE))</f>
        <v>0</v>
      </c>
      <c r="AA12" s="263" t="str">
        <f>IF(ISNA(VLOOKUP($E12,'CC Winsport HP'!$A$17:$F$101,6,FALSE))=TRUE,"0",VLOOKUP($E12,'CC Winsport HP'!$A$17:$F$101,6,FALSE))</f>
        <v>0</v>
      </c>
      <c r="AB12" s="274" t="str">
        <f>IF(ISNA(VLOOKUP($E12,'JrNats SS'!$A$17:$F$101,6,FALSE))=TRUE,"0",VLOOKUP($E12,'JrNats SS'!$A$17:$F$101,6,FALSE))</f>
        <v>0</v>
      </c>
      <c r="AC12" s="274" t="str">
        <f>IF(ISNA(VLOOKUP($E12,'JrNats BA'!$A$17:$F$101,6,FALSE))=TRUE,"0",VLOOKUP($E12,'JrNats BA'!$A$17:$F$101,6,FALSE))</f>
        <v>0</v>
      </c>
      <c r="AD12" s="296">
        <f>IF(ISNA(VLOOKUP($E12,'CC Yukon BA 2023'!$A$17:$F$101,6,FALSE))=TRUE,"0",VLOOKUP($E12,'CC Yukon BA 2023'!$A$17:$F$101,6,FALSE))</f>
        <v>3</v>
      </c>
      <c r="AE12" s="296">
        <f>IF(ISNA(VLOOKUP($E12,'CC Yukon SS 2023'!$A$17:$F$101,6,FALSE))=TRUE,"0",VLOOKUP($E12,'CC Yukon SS 2023'!$A$17:$F$101,6,FALSE))</f>
        <v>3</v>
      </c>
    </row>
    <row r="13" spans="1:31" ht="19" customHeight="1" x14ac:dyDescent="0.15">
      <c r="A13" s="302" t="s">
        <v>277</v>
      </c>
      <c r="B13" s="303">
        <v>2008</v>
      </c>
      <c r="C13" s="303" t="s">
        <v>100</v>
      </c>
      <c r="D13" s="303" t="s">
        <v>77</v>
      </c>
      <c r="E13" s="304" t="s">
        <v>38</v>
      </c>
      <c r="F13" s="55">
        <f>IF(ISNA(VLOOKUP($E13,'Ontario Rankings'!$E$6:$M$160,3,FALSE))=TRUE,"0",VLOOKUP($E13,'Ontario Rankings'!$E$6:$M$160,3,FALSE))</f>
        <v>2</v>
      </c>
      <c r="G13" s="296">
        <f>IF(ISNA(VLOOKUP($E13,'CC Yukon BA'!$A$17:$F$100,6,FALSE))=TRUE,"0",VLOOKUP($E13,'CC Yukon BA'!$A$17:$F$100,6,FALSE))</f>
        <v>4</v>
      </c>
      <c r="H13" s="296">
        <f>IF(ISNA(VLOOKUP($E13,'CC Yukon SS'!$A$17:$F$100,6,FALSE))=TRUE,"0",VLOOKUP($E13,'CC Yukon SS'!$A$17:$F$100,6,FALSE))</f>
        <v>4</v>
      </c>
      <c r="I13" s="296">
        <f>IF(ISNA(VLOOKUP($E13,'CC SunPeaks BA'!$A$17:$F$100,6,FALSE))=TRUE,"0",VLOOKUP($E13,'CC SunPeaks BA'!$A$17:$F$100,6,FALSE))</f>
        <v>24</v>
      </c>
      <c r="J13" s="86" t="str">
        <f>IF(ISNA(VLOOKUP($E13,'TT Horseshoe1'!$A$17:$F$100,6,FALSE))=TRUE,"0",VLOOKUP($E13,'TT Horseshoe1'!$A$17:$F$100,6,FALSE))</f>
        <v>0</v>
      </c>
      <c r="K13" s="296">
        <f>IF(ISNA(VLOOKUP($E13,'CC SunPeaks SS'!$A$17:$F$100,6,FALSE))=TRUE,"0",VLOOKUP($E13,'CC SunPeaks SS'!$A$17:$F$100,6,FALSE))</f>
        <v>20</v>
      </c>
      <c r="L13" s="86" t="str">
        <f>IF(ISNA(VLOOKUP($E13,'TT Horseshoe2'!$A$17:$F$100,6,FALSE))=TRUE,"0",VLOOKUP($E13,'TT Horseshoe2'!$A$17:$F$100,6,FALSE))</f>
        <v>0</v>
      </c>
      <c r="M13" s="263" t="str">
        <f>IF(ISNA(VLOOKUP($E13,'CC Horseshoe SS'!$A$17:$F$100,6,FALSE))=TRUE,"0",VLOOKUP($E13,'CC Horseshoe SS'!$A$17:$F$100,6,FALSE))</f>
        <v>0</v>
      </c>
      <c r="N13" s="263" t="str">
        <f>IF(ISNA(VLOOKUP($E13,'CC Horseshoe BA'!$A$17:$F$100,6,FALSE))=TRUE,"0",VLOOKUP($E13,'CC Horseshoe BA'!$A$17:$F$100,6,FALSE))</f>
        <v>0</v>
      </c>
      <c r="O13" s="288">
        <f>IF(ISNA(VLOOKUP($E13,'NA Winsport SS'!$A$17:$F$100,6,FALSE))=TRUE,"0",VLOOKUP($E13,'NA Winsport SS'!$A$17:$F$100,6,FALSE))</f>
        <v>20</v>
      </c>
      <c r="P13" s="86" t="str">
        <f>IF(ISNA(VLOOKUP($E13,'TT BV 1'!$A$17:$F$100,6,FALSE))=TRUE,"0",VLOOKUP($E13,'TT BV 1'!$A$17:$F$100,6,FALSE))</f>
        <v>0</v>
      </c>
      <c r="Q13" s="86" t="str">
        <f>IF(ISNA(VLOOKUP($E13,'TT BV 2'!$A$17:$F$101,6,FALSE))=TRUE,"0",VLOOKUP($E13,'TT BV 2'!$A$17:$F$101,6,FALSE))</f>
        <v>0</v>
      </c>
      <c r="R13" s="86" t="str">
        <f>IF(ISNA(VLOOKUP($E13,'NA Aspen SS'!$A$17:$F$101,6,FALSE))=TRUE,"0",VLOOKUP($E13,'NA Aspen SS'!$A$17:$F$101,6,FALSE))</f>
        <v>0</v>
      </c>
      <c r="S13" s="288" t="str">
        <f>IF(ISNA(VLOOKUP($E13,'Step Up - Avila'!$A$17:$F$101,6,FALSE))=TRUE,"0",VLOOKUP($E13,'Step Up - Avila'!$A$17:$F$101,6,FALSE))</f>
        <v>0</v>
      </c>
      <c r="T13" s="288">
        <f>IF(ISNA(VLOOKUP($E13,'CWG - PEI - SS'!$A$17:$F$101,6,FALSE))=TRUE,"0",VLOOKUP($E13,'CWG - PEI - SS'!$A$17:$F$101,6,FALSE))</f>
        <v>9</v>
      </c>
      <c r="U13" s="288">
        <f>IF(ISNA(VLOOKUP($E13,'CWG - PEI - BA'!$A$17:$F$101,6,FALSE))=TRUE,"0",VLOOKUP($E13,'CWG - PEI - BA'!$A$17:$F$101,6,FALSE))</f>
        <v>5</v>
      </c>
      <c r="V13" s="86" t="str">
        <f>IF(ISNA(VLOOKUP($E13,'Prov. Champs - CF - SS'!$A$17:$F$101,6,FALSE))=TRUE,"0",VLOOKUP($E13,'Prov. Champs - CF - SS'!$A$17:$F$101,6,FALSE))</f>
        <v>0</v>
      </c>
      <c r="W13" s="86" t="str">
        <f>IF(ISNA(VLOOKUP($E13,'Prov. Champs - CF - BA'!$A$17:$F$101,6,FALSE))=TRUE,"0",VLOOKUP($E13,'Prov. Champs - CF - BA'!$A$17:$F$101,6,FALSE))</f>
        <v>0</v>
      </c>
      <c r="X13" s="288">
        <f>IF(ISNA(VLOOKUP($E13,'NA Stoneham SS'!$A$17:$F$101,6,FALSE))=TRUE,"0",VLOOKUP($E13,'NA Stoneham SS'!$A$17:$F$101,6,FALSE))</f>
        <v>63</v>
      </c>
      <c r="Y13" s="288">
        <f>IF(ISNA(VLOOKUP($E13,'NA Stoneham BA'!$A$17:$F$101,6,FALSE))=TRUE,"0",VLOOKUP($E13,'NA Stoneham BA'!$A$17:$F$101,6,FALSE))</f>
        <v>23</v>
      </c>
      <c r="Z13" s="274" t="str">
        <f>IF(ISNA(VLOOKUP($E13,'JrNats HP'!$A$17:$F$101,6,FALSE))=TRUE,"0",VLOOKUP($E13,'JrNats HP'!$A$17:$F$101,6,FALSE))</f>
        <v>0</v>
      </c>
      <c r="AA13" s="263" t="str">
        <f>IF(ISNA(VLOOKUP($E13,'CC Winsport HP'!$A$17:$F$101,6,FALSE))=TRUE,"0",VLOOKUP($E13,'CC Winsport HP'!$A$17:$F$101,6,FALSE))</f>
        <v>0</v>
      </c>
      <c r="AB13" s="274" t="str">
        <f>IF(ISNA(VLOOKUP($E13,'JrNats SS'!$A$17:$F$101,6,FALSE))=TRUE,"0",VLOOKUP($E13,'JrNats SS'!$A$17:$F$101,6,FALSE))</f>
        <v>0</v>
      </c>
      <c r="AC13" s="274" t="str">
        <f>IF(ISNA(VLOOKUP($E13,'JrNats BA'!$A$17:$F$101,6,FALSE))=TRUE,"0",VLOOKUP($E13,'JrNats BA'!$A$17:$F$101,6,FALSE))</f>
        <v>0</v>
      </c>
      <c r="AD13" s="296">
        <f>IF(ISNA(VLOOKUP($E13,'CC Yukon BA 2023'!$A$17:$F$101,6,FALSE))=TRUE,"0",VLOOKUP($E13,'CC Yukon BA 2023'!$A$17:$F$101,6,FALSE))</f>
        <v>1</v>
      </c>
      <c r="AE13" s="296">
        <f>IF(ISNA(VLOOKUP($E13,'CC Yukon SS 2023'!$A$17:$F$101,6,FALSE))=TRUE,"0",VLOOKUP($E13,'CC Yukon SS 2023'!$A$17:$F$101,6,FALSE))</f>
        <v>6</v>
      </c>
    </row>
    <row r="14" spans="1:31" ht="19" customHeight="1" x14ac:dyDescent="0.15">
      <c r="A14" s="302" t="s">
        <v>277</v>
      </c>
      <c r="B14" s="303">
        <v>2006</v>
      </c>
      <c r="C14" s="303" t="s">
        <v>100</v>
      </c>
      <c r="D14" s="303" t="s">
        <v>76</v>
      </c>
      <c r="E14" s="304" t="s">
        <v>36</v>
      </c>
      <c r="F14" s="55">
        <f>IF(ISNA(VLOOKUP($E14,'Ontario Rankings'!$E$6:$M$160,3,FALSE))=TRUE,"0",VLOOKUP($E14,'Ontario Rankings'!$E$6:$M$160,3,FALSE))</f>
        <v>3</v>
      </c>
      <c r="G14" s="296">
        <f>IF(ISNA(VLOOKUP($E14,'CC Yukon BA'!$A$17:$F$100,6,FALSE))=TRUE,"0",VLOOKUP($E14,'CC Yukon BA'!$A$17:$F$100,6,FALSE))</f>
        <v>8</v>
      </c>
      <c r="H14" s="296">
        <f>IF(ISNA(VLOOKUP($E14,'CC Yukon SS'!$A$17:$F$100,6,FALSE))=TRUE,"0",VLOOKUP($E14,'CC Yukon SS'!$A$17:$F$100,6,FALSE))</f>
        <v>14</v>
      </c>
      <c r="I14" s="296">
        <f>IF(ISNA(VLOOKUP($E14,'CC SunPeaks BA'!$A$17:$F$100,6,FALSE))=TRUE,"0",VLOOKUP($E14,'CC SunPeaks BA'!$A$17:$F$100,6,FALSE))</f>
        <v>6</v>
      </c>
      <c r="J14" s="86" t="str">
        <f>IF(ISNA(VLOOKUP($E14,'TT Horseshoe1'!$A$17:$F$100,6,FALSE))=TRUE,"0",VLOOKUP($E14,'TT Horseshoe1'!$A$17:$F$100,6,FALSE))</f>
        <v>0</v>
      </c>
      <c r="K14" s="296">
        <f>IF(ISNA(VLOOKUP($E14,'CC SunPeaks SS'!$A$17:$F$100,6,FALSE))=TRUE,"0",VLOOKUP($E14,'CC SunPeaks SS'!$A$17:$F$100,6,FALSE))</f>
        <v>9</v>
      </c>
      <c r="L14" s="86" t="str">
        <f>IF(ISNA(VLOOKUP($E14,'TT Horseshoe2'!$A$17:$F$100,6,FALSE))=TRUE,"0",VLOOKUP($E14,'TT Horseshoe2'!$A$17:$F$100,6,FALSE))</f>
        <v>0</v>
      </c>
      <c r="M14" s="296">
        <f>IF(ISNA(VLOOKUP($E14,'CC Horseshoe SS'!$A$17:$F$100,6,FALSE))=TRUE,"0",VLOOKUP($E14,'CC Horseshoe SS'!$A$17:$F$100,6,FALSE))</f>
        <v>18</v>
      </c>
      <c r="N14" s="296">
        <f>IF(ISNA(VLOOKUP($E14,'CC Horseshoe BA'!$A$17:$F$100,6,FALSE))=TRUE,"0",VLOOKUP($E14,'CC Horseshoe BA'!$A$17:$F$100,6,FALSE))</f>
        <v>1</v>
      </c>
      <c r="O14" s="288">
        <f>IF(ISNA(VLOOKUP($E14,'NA Winsport SS'!$A$17:$F$100,6,FALSE))=TRUE,"0",VLOOKUP($E14,'NA Winsport SS'!$A$17:$F$100,6,FALSE))</f>
        <v>16</v>
      </c>
      <c r="P14" s="86" t="str">
        <f>IF(ISNA(VLOOKUP($E14,'TT BV 1'!$A$17:$F$100,6,FALSE))=TRUE,"0",VLOOKUP($E14,'TT BV 1'!$A$17:$F$100,6,FALSE))</f>
        <v>0</v>
      </c>
      <c r="Q14" s="86" t="str">
        <f>IF(ISNA(VLOOKUP($E14,'TT BV 2'!$A$17:$F$101,6,FALSE))=TRUE,"0",VLOOKUP($E14,'TT BV 2'!$A$17:$F$101,6,FALSE))</f>
        <v>0</v>
      </c>
      <c r="R14" s="86" t="str">
        <f>IF(ISNA(VLOOKUP($E14,'NA Aspen SS'!$A$17:$F$101,6,FALSE))=TRUE,"0",VLOOKUP($E14,'NA Aspen SS'!$A$17:$F$101,6,FALSE))</f>
        <v>0</v>
      </c>
      <c r="S14" s="288" t="str">
        <f>IF(ISNA(VLOOKUP($E14,'Step Up - Avila'!$A$17:$F$101,6,FALSE))=TRUE,"0",VLOOKUP($E14,'Step Up - Avila'!$A$17:$F$101,6,FALSE))</f>
        <v>0</v>
      </c>
      <c r="T14" s="288">
        <f>IF(ISNA(VLOOKUP($E14,'CWG - PEI - SS'!$A$17:$F$101,6,FALSE))=TRUE,"0",VLOOKUP($E14,'CWG - PEI - SS'!$A$17:$F$101,6,FALSE))</f>
        <v>10</v>
      </c>
      <c r="U14" s="288">
        <f>IF(ISNA(VLOOKUP($E14,'CWG - PEI - BA'!$A$17:$F$101,6,FALSE))=TRUE,"0",VLOOKUP($E14,'CWG - PEI - BA'!$A$17:$F$101,6,FALSE))</f>
        <v>6</v>
      </c>
      <c r="V14" s="86" t="str">
        <f>IF(ISNA(VLOOKUP($E14,'Prov. Champs - CF - SS'!$A$17:$F$101,6,FALSE))=TRUE,"0",VLOOKUP($E14,'Prov. Champs - CF - SS'!$A$17:$F$101,6,FALSE))</f>
        <v>0</v>
      </c>
      <c r="W14" s="86" t="str">
        <f>IF(ISNA(VLOOKUP($E14,'Prov. Champs - CF - BA'!$A$17:$F$101,6,FALSE))=TRUE,"0",VLOOKUP($E14,'Prov. Champs - CF - BA'!$A$17:$F$101,6,FALSE))</f>
        <v>0</v>
      </c>
      <c r="X14" s="288" t="str">
        <f>IF(ISNA(VLOOKUP($E14,'NA Stoneham SS'!$A$17:$F$101,6,FALSE))=TRUE,"0",VLOOKUP($E14,'NA Stoneham SS'!$A$17:$F$101,6,FALSE))</f>
        <v>dns</v>
      </c>
      <c r="Y14" s="288" t="str">
        <f>IF(ISNA(VLOOKUP($E14,'NA Stoneham BA'!$A$17:$F$101,6,FALSE))=TRUE,"0",VLOOKUP($E14,'NA Stoneham BA'!$A$17:$F$101,6,FALSE))</f>
        <v>0</v>
      </c>
      <c r="Z14" s="274" t="str">
        <f>IF(ISNA(VLOOKUP($E14,'JrNats HP'!$A$17:$F$101,6,FALSE))=TRUE,"0",VLOOKUP($E14,'JrNats HP'!$A$17:$F$101,6,FALSE))</f>
        <v>0</v>
      </c>
      <c r="AA14" s="263" t="str">
        <f>IF(ISNA(VLOOKUP($E14,'CC Winsport HP'!$A$17:$F$101,6,FALSE))=TRUE,"0",VLOOKUP($E14,'CC Winsport HP'!$A$17:$F$101,6,FALSE))</f>
        <v>0</v>
      </c>
      <c r="AB14" s="274" t="str">
        <f>IF(ISNA(VLOOKUP($E14,'JrNats SS'!$A$17:$F$101,6,FALSE))=TRUE,"0",VLOOKUP($E14,'JrNats SS'!$A$17:$F$101,6,FALSE))</f>
        <v>0</v>
      </c>
      <c r="AC14" s="274" t="str">
        <f>IF(ISNA(VLOOKUP($E14,'JrNats BA'!$A$17:$F$101,6,FALSE))=TRUE,"0",VLOOKUP($E14,'JrNats BA'!$A$17:$F$101,6,FALSE))</f>
        <v>0</v>
      </c>
      <c r="AD14" s="263" t="str">
        <f>IF(ISNA(VLOOKUP($E14,'CC Yukon BA 2023'!$A$17:$F$101,6,FALSE))=TRUE,"0",VLOOKUP($E14,'CC Yukon BA 2023'!$A$17:$F$101,6,FALSE))</f>
        <v>0</v>
      </c>
      <c r="AE14" s="263" t="str">
        <f>IF(ISNA(VLOOKUP($E14,'CC Yukon SS 2023'!$A$17:$F$101,6,FALSE))=TRUE,"0",VLOOKUP($E14,'CC Yukon SS 2023'!$A$17:$F$101,6,FALSE))</f>
        <v>0</v>
      </c>
    </row>
    <row r="15" spans="1:31" ht="19" customHeight="1" x14ac:dyDescent="0.15">
      <c r="A15" s="302" t="s">
        <v>277</v>
      </c>
      <c r="B15" s="303">
        <v>2004</v>
      </c>
      <c r="C15" s="303" t="s">
        <v>102</v>
      </c>
      <c r="D15" s="303" t="s">
        <v>101</v>
      </c>
      <c r="E15" s="305" t="s">
        <v>39</v>
      </c>
      <c r="F15" s="55">
        <f>IF(ISNA(VLOOKUP($E15,'Ontario Rankings'!$E$6:$M$160,3,FALSE))=TRUE,"0",VLOOKUP($E15,'Ontario Rankings'!$E$6:$M$160,3,FALSE))</f>
        <v>4</v>
      </c>
      <c r="G15" s="296">
        <f>IF(ISNA(VLOOKUP($E15,'CC Yukon BA'!$A$17:$F$100,6,FALSE))=TRUE,"0",VLOOKUP($E15,'CC Yukon BA'!$A$17:$F$100,6,FALSE))</f>
        <v>7</v>
      </c>
      <c r="H15" s="296">
        <f>IF(ISNA(VLOOKUP($E15,'CC Yukon SS'!$A$17:$F$100,6,FALSE))=TRUE,"0",VLOOKUP($E15,'CC Yukon SS'!$A$17:$F$100,6,FALSE))</f>
        <v>38</v>
      </c>
      <c r="I15" s="296">
        <f>IF(ISNA(VLOOKUP($E15,'CC SunPeaks BA'!$A$17:$F$100,6,FALSE))=TRUE,"0",VLOOKUP($E15,'CC SunPeaks BA'!$A$17:$F$100,6,FALSE))</f>
        <v>39</v>
      </c>
      <c r="J15" s="86" t="str">
        <f>IF(ISNA(VLOOKUP($E15,'TT Horseshoe1'!$A$17:$F$100,6,FALSE))=TRUE,"0",VLOOKUP($E15,'TT Horseshoe1'!$A$17:$F$100,6,FALSE))</f>
        <v>0</v>
      </c>
      <c r="K15" s="296">
        <f>IF(ISNA(VLOOKUP($E15,'CC SunPeaks SS'!$A$17:$F$100,6,FALSE))=TRUE,"0",VLOOKUP($E15,'CC SunPeaks SS'!$A$17:$F$100,6,FALSE))</f>
        <v>31</v>
      </c>
      <c r="L15" s="86" t="str">
        <f>IF(ISNA(VLOOKUP($E15,'TT Horseshoe2'!$A$17:$F$100,6,FALSE))=TRUE,"0",VLOOKUP($E15,'TT Horseshoe2'!$A$17:$F$100,6,FALSE))</f>
        <v>0</v>
      </c>
      <c r="M15" s="296">
        <f>IF(ISNA(VLOOKUP($E15,'CC Horseshoe SS'!$A$17:$F$100,6,FALSE))=TRUE,"0",VLOOKUP($E15,'CC Horseshoe SS'!$A$17:$F$100,6,FALSE))</f>
        <v>15</v>
      </c>
      <c r="N15" s="296">
        <f>IF(ISNA(VLOOKUP($E15,'CC Horseshoe BA'!$A$17:$F$100,6,FALSE))=TRUE,"0",VLOOKUP($E15,'CC Horseshoe BA'!$A$17:$F$100,6,FALSE))</f>
        <v>17</v>
      </c>
      <c r="O15" s="288">
        <f>IF(ISNA(VLOOKUP($E15,'NA Winsport SS'!$A$17:$F$100,6,FALSE))=TRUE,"0",VLOOKUP($E15,'NA Winsport SS'!$A$17:$F$100,6,FALSE))</f>
        <v>25</v>
      </c>
      <c r="P15" s="86" t="str">
        <f>IF(ISNA(VLOOKUP($E15,'TT BV 1'!$A$17:$F$100,6,FALSE))=TRUE,"0",VLOOKUP($E15,'TT BV 1'!$A$17:$F$100,6,FALSE))</f>
        <v>0</v>
      </c>
      <c r="Q15" s="86" t="str">
        <f>IF(ISNA(VLOOKUP($E15,'TT BV 2'!$A$17:$F$101,6,FALSE))=TRUE,"0",VLOOKUP($E15,'TT BV 2'!$A$17:$F$101,6,FALSE))</f>
        <v>0</v>
      </c>
      <c r="R15" s="86" t="str">
        <f>IF(ISNA(VLOOKUP($E15,'NA Aspen SS'!$A$17:$F$101,6,FALSE))=TRUE,"0",VLOOKUP($E15,'NA Aspen SS'!$A$17:$F$101,6,FALSE))</f>
        <v>dns</v>
      </c>
      <c r="S15" s="288" t="str">
        <f>IF(ISNA(VLOOKUP($E15,'Step Up - Avila'!$A$17:$F$101,6,FALSE))=TRUE,"0",VLOOKUP($E15,'Step Up - Avila'!$A$17:$F$101,6,FALSE))</f>
        <v>0</v>
      </c>
      <c r="T15" s="288" t="str">
        <f>IF(ISNA(VLOOKUP($E15,'CWG - PEI - SS'!$A$17:$F$101,6,FALSE))=TRUE,"0",VLOOKUP($E15,'CWG - PEI - SS'!$A$17:$F$101,6,FALSE))</f>
        <v>0</v>
      </c>
      <c r="U15" s="288" t="str">
        <f>IF(ISNA(VLOOKUP($E15,'CWG - PEI - BA'!$A$17:$F$101,6,FALSE))=TRUE,"0",VLOOKUP($E15,'CWG - PEI - BA'!$A$17:$F$101,6,FALSE))</f>
        <v>0</v>
      </c>
      <c r="V15" s="86" t="str">
        <f>IF(ISNA(VLOOKUP($E15,'Prov. Champs - CF - SS'!$A$17:$F$101,6,FALSE))=TRUE,"0",VLOOKUP($E15,'Prov. Champs - CF - SS'!$A$17:$F$101,6,FALSE))</f>
        <v>0</v>
      </c>
      <c r="W15" s="86" t="str">
        <f>IF(ISNA(VLOOKUP($E15,'Prov. Champs - CF - BA'!$A$17:$F$101,6,FALSE))=TRUE,"0",VLOOKUP($E15,'Prov. Champs - CF - BA'!$A$17:$F$101,6,FALSE))</f>
        <v>0</v>
      </c>
      <c r="X15" s="288">
        <f>IF(ISNA(VLOOKUP($E15,'NA Stoneham SS'!$A$17:$F$101,6,FALSE))=TRUE,"0",VLOOKUP($E15,'NA Stoneham SS'!$A$17:$F$101,6,FALSE))</f>
        <v>29</v>
      </c>
      <c r="Y15" s="288">
        <f>IF(ISNA(VLOOKUP($E15,'NA Stoneham BA'!$A$17:$F$101,6,FALSE))=TRUE,"0",VLOOKUP($E15,'NA Stoneham BA'!$A$17:$F$101,6,FALSE))</f>
        <v>16</v>
      </c>
      <c r="Z15" s="274" t="str">
        <f>IF(ISNA(VLOOKUP($E15,'JrNats HP'!$A$17:$F$101,6,FALSE))=TRUE,"0",VLOOKUP($E15,'JrNats HP'!$A$17:$F$101,6,FALSE))</f>
        <v>0</v>
      </c>
      <c r="AA15" s="263" t="str">
        <f>IF(ISNA(VLOOKUP($E15,'CC Winsport HP'!$A$17:$F$101,6,FALSE))=TRUE,"0",VLOOKUP($E15,'CC Winsport HP'!$A$17:$F$101,6,FALSE))</f>
        <v>0</v>
      </c>
      <c r="AB15" s="274" t="str">
        <f>IF(ISNA(VLOOKUP($E15,'JrNats SS'!$A$17:$F$101,6,FALSE))=TRUE,"0",VLOOKUP($E15,'JrNats SS'!$A$17:$F$101,6,FALSE))</f>
        <v>0</v>
      </c>
      <c r="AC15" s="274" t="str">
        <f>IF(ISNA(VLOOKUP($E15,'JrNats BA'!$A$17:$F$101,6,FALSE))=TRUE,"0",VLOOKUP($E15,'JrNats BA'!$A$17:$F$101,6,FALSE))</f>
        <v>0</v>
      </c>
      <c r="AD15" s="296">
        <f>IF(ISNA(VLOOKUP($E15,'CC Yukon BA 2023'!$A$17:$F$101,6,FALSE))=TRUE,"0",VLOOKUP($E15,'CC Yukon BA 2023'!$A$17:$F$101,6,FALSE))</f>
        <v>20</v>
      </c>
      <c r="AE15" s="263" t="str">
        <f>IF(ISNA(VLOOKUP($E15,'CC Yukon SS 2023'!$A$17:$F$101,6,FALSE))=TRUE,"0",VLOOKUP($E15,'CC Yukon SS 2023'!$A$17:$F$101,6,FALSE))</f>
        <v>DNS</v>
      </c>
    </row>
    <row r="16" spans="1:31" s="292" customFormat="1" ht="19" customHeight="1" x14ac:dyDescent="0.15">
      <c r="A16" s="302" t="s">
        <v>277</v>
      </c>
      <c r="B16" s="303">
        <v>2008</v>
      </c>
      <c r="C16" s="303" t="s">
        <v>102</v>
      </c>
      <c r="D16" s="303" t="s">
        <v>77</v>
      </c>
      <c r="E16" s="304" t="s">
        <v>231</v>
      </c>
      <c r="F16" s="55">
        <f>IF(ISNA(VLOOKUP($E16,'Ontario Rankings'!$E$6:$M$160,3,FALSE))=TRUE,"0",VLOOKUP($E16,'Ontario Rankings'!$E$6:$M$160,3,FALSE))</f>
        <v>5</v>
      </c>
      <c r="G16" s="263" t="str">
        <f>IF(ISNA(VLOOKUP($E16,'CC Yukon BA'!$A$17:$F$100,6,FALSE))=TRUE,"0",VLOOKUP($E16,'CC Yukon BA'!$A$17:$F$100,6,FALSE))</f>
        <v>0</v>
      </c>
      <c r="H16" s="263" t="str">
        <f>IF(ISNA(VLOOKUP($E16,'CC Yukon SS'!$A$17:$F$100,6,FALSE))=TRUE,"0",VLOOKUP($E16,'CC Yukon SS'!$A$17:$F$100,6,FALSE))</f>
        <v>0</v>
      </c>
      <c r="I16" s="263" t="str">
        <f>IF(ISNA(VLOOKUP($E16,'CC SunPeaks BA'!$A$17:$F$100,6,FALSE))=TRUE,"0",VLOOKUP($E16,'CC SunPeaks BA'!$A$17:$F$100,6,FALSE))</f>
        <v>0</v>
      </c>
      <c r="J16" s="319">
        <f>IF(ISNA(VLOOKUP($E16,'TT Horseshoe1'!$A$17:$F$100,6,FALSE))=TRUE,"0",VLOOKUP($E16,'TT Horseshoe1'!$A$17:$F$100,6,FALSE))</f>
        <v>1</v>
      </c>
      <c r="K16" s="263" t="str">
        <f>IF(ISNA(VLOOKUP($E16,'CC SunPeaks SS'!$A$17:$F$100,6,FALSE))=TRUE,"0",VLOOKUP($E16,'CC SunPeaks SS'!$A$17:$F$100,6,FALSE))</f>
        <v>0</v>
      </c>
      <c r="L16" s="319">
        <f>IF(ISNA(VLOOKUP($E16,'TT Horseshoe2'!$A$17:$F$100,6,FALSE))=TRUE,"0",VLOOKUP($E16,'TT Horseshoe2'!$A$17:$F$100,6,FALSE))</f>
        <v>1</v>
      </c>
      <c r="M16" s="263">
        <f>IF(ISNA(VLOOKUP($E16,'CC Horseshoe SS'!$A$17:$F$100,6,FALSE))=TRUE,"0",VLOOKUP($E16,'CC Horseshoe SS'!$A$17:$F$100,6,FALSE))</f>
        <v>37</v>
      </c>
      <c r="N16" s="296">
        <f>IF(ISNA(VLOOKUP($E16,'CC Horseshoe BA'!$A$17:$F$100,6,FALSE))=TRUE,"0",VLOOKUP($E16,'CC Horseshoe BA'!$A$17:$F$100,6,FALSE))</f>
        <v>6</v>
      </c>
      <c r="O16" s="288" t="str">
        <f>IF(ISNA(VLOOKUP($E16,'NA Winsport SS'!$A$17:$F$100,6,FALSE))=TRUE,"0",VLOOKUP($E16,'NA Winsport SS'!$A$17:$F$100,6,FALSE))</f>
        <v>0</v>
      </c>
      <c r="P16" s="319">
        <f>IF(ISNA(VLOOKUP($E16,'TT BV 1'!$A$17:$F$100,6,FALSE))=TRUE,"0",VLOOKUP($E16,'TT BV 1'!$A$17:$F$100,6,FALSE))</f>
        <v>2</v>
      </c>
      <c r="Q16" s="86" t="str">
        <f>IF(ISNA(VLOOKUP($E16,'TT BV 2'!$A$17:$F$101,6,FALSE))=TRUE,"0",VLOOKUP($E16,'TT BV 2'!$A$17:$F$101,6,FALSE))</f>
        <v>0</v>
      </c>
      <c r="R16" s="86" t="str">
        <f>IF(ISNA(VLOOKUP($E16,'NA Aspen SS'!$A$17:$F$101,6,FALSE))=TRUE,"0",VLOOKUP($E16,'NA Aspen SS'!$A$17:$F$101,6,FALSE))</f>
        <v>0</v>
      </c>
      <c r="S16" s="288">
        <f>IF(ISNA(VLOOKUP($E16,'Step Up - Avila'!$A$17:$F$101,6,FALSE))=TRUE,"0",VLOOKUP($E16,'Step Up - Avila'!$A$17:$F$101,6,FALSE))</f>
        <v>28</v>
      </c>
      <c r="T16" s="288" t="str">
        <f>IF(ISNA(VLOOKUP($E16,'CWG - PEI - SS'!$A$17:$F$101,6,FALSE))=TRUE,"0",VLOOKUP($E16,'CWG - PEI - SS'!$A$17:$F$101,6,FALSE))</f>
        <v>0</v>
      </c>
      <c r="U16" s="288" t="str">
        <f>IF(ISNA(VLOOKUP($E16,'CWG - PEI - BA'!$A$17:$F$101,6,FALSE))=TRUE,"0",VLOOKUP($E16,'CWG - PEI - BA'!$A$17:$F$101,6,FALSE))</f>
        <v>0</v>
      </c>
      <c r="V16" s="86" t="str">
        <f>IF(ISNA(VLOOKUP($E16,'Prov. Champs - CF - SS'!$A$17:$F$101,6,FALSE))=TRUE,"0",VLOOKUP($E16,'Prov. Champs - CF - SS'!$A$17:$F$101,6,FALSE))</f>
        <v>0</v>
      </c>
      <c r="W16" s="86" t="str">
        <f>IF(ISNA(VLOOKUP($E16,'Prov. Champs - CF - BA'!$A$17:$F$101,6,FALSE))=TRUE,"0",VLOOKUP($E16,'Prov. Champs - CF - BA'!$A$17:$F$101,6,FALSE))</f>
        <v>0</v>
      </c>
      <c r="X16" s="288">
        <f>IF(ISNA(VLOOKUP($E16,'NA Stoneham SS'!$A$17:$F$101,6,FALSE))=TRUE,"0",VLOOKUP($E16,'NA Stoneham SS'!$A$17:$F$101,6,FALSE))</f>
        <v>41</v>
      </c>
      <c r="Y16" s="288">
        <f>IF(ISNA(VLOOKUP($E16,'NA Stoneham BA'!$A$17:$F$101,6,FALSE))=TRUE,"0",VLOOKUP($E16,'NA Stoneham BA'!$A$17:$F$101,6,FALSE))</f>
        <v>20</v>
      </c>
      <c r="Z16" s="274" t="str">
        <f>IF(ISNA(VLOOKUP($E16,'JrNats HP'!$A$17:$F$101,6,FALSE))=TRUE,"0",VLOOKUP($E16,'JrNats HP'!$A$17:$F$101,6,FALSE))</f>
        <v>0</v>
      </c>
      <c r="AA16" s="263" t="str">
        <f>IF(ISNA(VLOOKUP($E16,'CC Winsport HP'!$A$17:$F$101,6,FALSE))=TRUE,"0",VLOOKUP($E16,'CC Winsport HP'!$A$17:$F$101,6,FALSE))</f>
        <v>0</v>
      </c>
      <c r="AB16" s="274" t="str">
        <f>IF(ISNA(VLOOKUP($E16,'JrNats SS'!$A$17:$F$101,6,FALSE))=TRUE,"0",VLOOKUP($E16,'JrNats SS'!$A$17:$F$101,6,FALSE))</f>
        <v>0</v>
      </c>
      <c r="AC16" s="274" t="str">
        <f>IF(ISNA(VLOOKUP($E16,'JrNats BA'!$A$17:$F$101,6,FALSE))=TRUE,"0",VLOOKUP($E16,'JrNats BA'!$A$17:$F$101,6,FALSE))</f>
        <v>0</v>
      </c>
      <c r="AD16" s="296">
        <f>IF(ISNA(VLOOKUP($E16,'CC Yukon BA 2023'!$A$17:$F$101,6,FALSE))=TRUE,"0",VLOOKUP($E16,'CC Yukon BA 2023'!$A$17:$F$101,6,FALSE))</f>
        <v>21</v>
      </c>
      <c r="AE16" s="296">
        <f>IF(ISNA(VLOOKUP($E16,'CC Yukon SS 2023'!$A$17:$F$101,6,FALSE))=TRUE,"0",VLOOKUP($E16,'CC Yukon SS 2023'!$A$17:$F$101,6,FALSE))</f>
        <v>5</v>
      </c>
    </row>
    <row r="17" spans="1:31" ht="19" customHeight="1" x14ac:dyDescent="0.15">
      <c r="A17" s="302" t="s">
        <v>277</v>
      </c>
      <c r="B17" s="303">
        <v>2007</v>
      </c>
      <c r="C17" s="303" t="s">
        <v>102</v>
      </c>
      <c r="D17" s="303" t="s">
        <v>76</v>
      </c>
      <c r="E17" s="304" t="s">
        <v>81</v>
      </c>
      <c r="F17" s="55">
        <f>IF(ISNA(VLOOKUP($E17,'Ontario Rankings'!$E$6:$M$160,3,FALSE))=TRUE,"0",VLOOKUP($E17,'Ontario Rankings'!$E$6:$M$160,3,FALSE))</f>
        <v>6</v>
      </c>
      <c r="G17" s="296">
        <f>IF(ISNA(VLOOKUP($E17,'CC Yukon BA'!$A$17:$F$100,6,FALSE))=TRUE,"0",VLOOKUP($E17,'CC Yukon BA'!$A$17:$F$100,6,FALSE))</f>
        <v>31</v>
      </c>
      <c r="H17" s="296">
        <f>IF(ISNA(VLOOKUP($E17,'CC Yukon SS'!$A$17:$F$100,6,FALSE))=TRUE,"0",VLOOKUP($E17,'CC Yukon SS'!$A$17:$F$100,6,FALSE))</f>
        <v>27</v>
      </c>
      <c r="I17" s="296">
        <f>IF(ISNA(VLOOKUP($E17,'CC SunPeaks BA'!$A$17:$F$100,6,FALSE))=TRUE,"0",VLOOKUP($E17,'CC SunPeaks BA'!$A$17:$F$100,6,FALSE))</f>
        <v>7</v>
      </c>
      <c r="J17" s="86" t="str">
        <f>IF(ISNA(VLOOKUP($E17,'TT Horseshoe1'!$A$17:$F$100,6,FALSE))=TRUE,"0",VLOOKUP($E17,'TT Horseshoe1'!$A$17:$F$100,6,FALSE))</f>
        <v>0</v>
      </c>
      <c r="K17" s="296">
        <f>IF(ISNA(VLOOKUP($E17,'CC SunPeaks SS'!$A$17:$F$100,6,FALSE))=TRUE,"0",VLOOKUP($E17,'CC SunPeaks SS'!$A$17:$F$100,6,FALSE))</f>
        <v>33</v>
      </c>
      <c r="L17" s="86" t="str">
        <f>IF(ISNA(VLOOKUP($E17,'TT Horseshoe2'!$A$17:$F$100,6,FALSE))=TRUE,"0",VLOOKUP($E17,'TT Horseshoe2'!$A$17:$F$100,6,FALSE))</f>
        <v>0</v>
      </c>
      <c r="M17" s="296">
        <f>IF(ISNA(VLOOKUP($E17,'CC Horseshoe SS'!$A$17:$F$100,6,FALSE))=TRUE,"0",VLOOKUP($E17,'CC Horseshoe SS'!$A$17:$F$100,6,FALSE))</f>
        <v>19</v>
      </c>
      <c r="N17" s="296">
        <f>IF(ISNA(VLOOKUP($E17,'CC Horseshoe BA'!$A$17:$F$100,6,FALSE))=TRUE,"0",VLOOKUP($E17,'CC Horseshoe BA'!$A$17:$F$100,6,FALSE))</f>
        <v>16</v>
      </c>
      <c r="O17" s="288" t="str">
        <f>IF(ISNA(VLOOKUP($E17,'NA Winsport SS'!$A$17:$F$100,6,FALSE))=TRUE,"0",VLOOKUP($E17,'NA Winsport SS'!$A$17:$F$100,6,FALSE))</f>
        <v>0</v>
      </c>
      <c r="P17" s="86" t="str">
        <f>IF(ISNA(VLOOKUP($E17,'TT BV 1'!$A$17:$F$100,6,FALSE))=TRUE,"0",VLOOKUP($E17,'TT BV 1'!$A$17:$F$100,6,FALSE))</f>
        <v>0</v>
      </c>
      <c r="Q17" s="86" t="str">
        <f>IF(ISNA(VLOOKUP($E17,'TT BV 2'!$A$17:$F$101,6,FALSE))=TRUE,"0",VLOOKUP($E17,'TT BV 2'!$A$17:$F$101,6,FALSE))</f>
        <v>0</v>
      </c>
      <c r="R17" s="86" t="str">
        <f>IF(ISNA(VLOOKUP($E17,'NA Aspen SS'!$A$17:$F$101,6,FALSE))=TRUE,"0",VLOOKUP($E17,'NA Aspen SS'!$A$17:$F$101,6,FALSE))</f>
        <v>0</v>
      </c>
      <c r="S17" s="288">
        <f>IF(ISNA(VLOOKUP($E17,'Step Up - Avila'!$A$17:$F$101,6,FALSE))=TRUE,"0",VLOOKUP($E17,'Step Up - Avila'!$A$17:$F$101,6,FALSE))</f>
        <v>11</v>
      </c>
      <c r="T17" s="288" t="str">
        <f>IF(ISNA(VLOOKUP($E17,'CWG - PEI - SS'!$A$17:$F$101,6,FALSE))=TRUE,"0",VLOOKUP($E17,'CWG - PEI - SS'!$A$17:$F$101,6,FALSE))</f>
        <v>0</v>
      </c>
      <c r="U17" s="288" t="str">
        <f>IF(ISNA(VLOOKUP($E17,'CWG - PEI - BA'!$A$17:$F$101,6,FALSE))=TRUE,"0",VLOOKUP($E17,'CWG - PEI - BA'!$A$17:$F$101,6,FALSE))</f>
        <v>0</v>
      </c>
      <c r="V17" s="86" t="str">
        <f>IF(ISNA(VLOOKUP($E17,'Prov. Champs - CF - SS'!$A$17:$F$101,6,FALSE))=TRUE,"0",VLOOKUP($E17,'Prov. Champs - CF - SS'!$A$17:$F$101,6,FALSE))</f>
        <v>0</v>
      </c>
      <c r="W17" s="86" t="str">
        <f>IF(ISNA(VLOOKUP($E17,'Prov. Champs - CF - BA'!$A$17:$F$101,6,FALSE))=TRUE,"0",VLOOKUP($E17,'Prov. Champs - CF - BA'!$A$17:$F$101,6,FALSE))</f>
        <v>0</v>
      </c>
      <c r="X17" s="288">
        <f>IF(ISNA(VLOOKUP($E17,'NA Stoneham SS'!$A$17:$F$101,6,FALSE))=TRUE,"0",VLOOKUP($E17,'NA Stoneham SS'!$A$17:$F$101,6,FALSE))</f>
        <v>45</v>
      </c>
      <c r="Y17" s="288">
        <f>IF(ISNA(VLOOKUP($E17,'NA Stoneham BA'!$A$17:$F$101,6,FALSE))=TRUE,"0",VLOOKUP($E17,'NA Stoneham BA'!$A$17:$F$101,6,FALSE))</f>
        <v>43</v>
      </c>
      <c r="Z17" s="274">
        <f>IF(ISNA(VLOOKUP($E17,'JrNats HP'!$A$17:$F$101,6,FALSE))=TRUE,"0",VLOOKUP($E17,'JrNats HP'!$A$17:$F$101,6,FALSE))</f>
        <v>60</v>
      </c>
      <c r="AA17" s="263" t="str">
        <f>IF(ISNA(VLOOKUP($E17,'CC Winsport HP'!$A$17:$F$101,6,FALSE))=TRUE,"0",VLOOKUP($E17,'CC Winsport HP'!$A$17:$F$101,6,FALSE))</f>
        <v>0</v>
      </c>
      <c r="AB17" s="296">
        <f>IF(ISNA(VLOOKUP($E17,'JrNats SS'!$A$17:$F$101,6,FALSE))=TRUE,"0",VLOOKUP($E17,'JrNats SS'!$A$17:$F$101,6,FALSE))</f>
        <v>12</v>
      </c>
      <c r="AC17" s="296">
        <f>IF(ISNA(VLOOKUP($E17,'JrNats BA'!$A$17:$F$101,6,FALSE))=TRUE,"0",VLOOKUP($E17,'JrNats BA'!$A$17:$F$101,6,FALSE))</f>
        <v>13</v>
      </c>
      <c r="AD17" s="296">
        <f>IF(ISNA(VLOOKUP($E17,'CC Yukon BA 2023'!$A$17:$F$101,6,FALSE))=TRUE,"0",VLOOKUP($E17,'CC Yukon BA 2023'!$A$17:$F$101,6,FALSE))</f>
        <v>12</v>
      </c>
      <c r="AE17" s="296">
        <f>IF(ISNA(VLOOKUP($E17,'CC Yukon SS 2023'!$A$17:$F$101,6,FALSE))=TRUE,"0",VLOOKUP($E17,'CC Yukon SS 2023'!$A$17:$F$101,6,FALSE))</f>
        <v>4</v>
      </c>
    </row>
    <row r="18" spans="1:31" ht="19" customHeight="1" x14ac:dyDescent="0.15">
      <c r="A18" s="302" t="s">
        <v>277</v>
      </c>
      <c r="B18" s="303">
        <v>2007</v>
      </c>
      <c r="C18" s="303" t="s">
        <v>102</v>
      </c>
      <c r="D18" s="303" t="s">
        <v>76</v>
      </c>
      <c r="E18" s="304" t="s">
        <v>52</v>
      </c>
      <c r="F18" s="55">
        <f>IF(ISNA(VLOOKUP($E18,'Ontario Rankings'!$E$6:$M$160,3,FALSE))=TRUE,"0",VLOOKUP($E18,'Ontario Rankings'!$E$6:$M$160,3,FALSE))</f>
        <v>7</v>
      </c>
      <c r="G18" s="296">
        <f>IF(ISNA(VLOOKUP($E18,'CC Yukon BA'!$A$17:$F$100,6,FALSE))=TRUE,"0",VLOOKUP($E18,'CC Yukon BA'!$A$17:$F$100,6,FALSE))</f>
        <v>32</v>
      </c>
      <c r="H18" s="263">
        <f>IF(ISNA(VLOOKUP($E18,'CC Yukon SS'!$A$17:$F$100,6,FALSE))=TRUE,"0",VLOOKUP($E18,'CC Yukon SS'!$A$17:$F$100,6,FALSE))</f>
        <v>42</v>
      </c>
      <c r="I18" s="263">
        <f>IF(ISNA(VLOOKUP($E18,'CC SunPeaks BA'!$A$17:$F$100,6,FALSE))=TRUE,"0",VLOOKUP($E18,'CC SunPeaks BA'!$A$17:$F$100,6,FALSE))</f>
        <v>48</v>
      </c>
      <c r="J18" s="86" t="str">
        <f>IF(ISNA(VLOOKUP($E18,'TT Horseshoe1'!$A$17:$F$100,6,FALSE))=TRUE,"0",VLOOKUP($E18,'TT Horseshoe1'!$A$17:$F$100,6,FALSE))</f>
        <v>0</v>
      </c>
      <c r="K18" s="263">
        <f>IF(ISNA(VLOOKUP($E18,'CC SunPeaks SS'!$A$17:$F$100,6,FALSE))=TRUE,"0",VLOOKUP($E18,'CC SunPeaks SS'!$A$17:$F$100,6,FALSE))</f>
        <v>50</v>
      </c>
      <c r="L18" s="86" t="str">
        <f>IF(ISNA(VLOOKUP($E18,'TT Horseshoe2'!$A$17:$F$100,6,FALSE))=TRUE,"0",VLOOKUP($E18,'TT Horseshoe2'!$A$17:$F$100,6,FALSE))</f>
        <v>0</v>
      </c>
      <c r="M18" s="296">
        <f>IF(ISNA(VLOOKUP($E18,'CC Horseshoe SS'!$A$17:$F$100,6,FALSE))=TRUE,"0",VLOOKUP($E18,'CC Horseshoe SS'!$A$17:$F$100,6,FALSE))</f>
        <v>3</v>
      </c>
      <c r="N18" s="263">
        <f>IF(ISNA(VLOOKUP($E18,'CC Horseshoe BA'!$A$17:$F$100,6,FALSE))=TRUE,"0",VLOOKUP($E18,'CC Horseshoe BA'!$A$17:$F$100,6,FALSE))</f>
        <v>32</v>
      </c>
      <c r="O18" s="288" t="str">
        <f>IF(ISNA(VLOOKUP($E18,'NA Winsport SS'!$A$17:$F$100,6,FALSE))=TRUE,"0",VLOOKUP($E18,'NA Winsport SS'!$A$17:$F$100,6,FALSE))</f>
        <v>0</v>
      </c>
      <c r="P18" s="86" t="str">
        <f>IF(ISNA(VLOOKUP($E18,'TT BV 1'!$A$17:$F$100,6,FALSE))=TRUE,"0",VLOOKUP($E18,'TT BV 1'!$A$17:$F$100,6,FALSE))</f>
        <v>0</v>
      </c>
      <c r="Q18" s="86" t="str">
        <f>IF(ISNA(VLOOKUP($E18,'TT BV 2'!$A$17:$F$101,6,FALSE))=TRUE,"0",VLOOKUP($E18,'TT BV 2'!$A$17:$F$101,6,FALSE))</f>
        <v>0</v>
      </c>
      <c r="R18" s="86" t="str">
        <f>IF(ISNA(VLOOKUP($E18,'NA Aspen SS'!$A$17:$F$101,6,FALSE))=TRUE,"0",VLOOKUP($E18,'NA Aspen SS'!$A$17:$F$101,6,FALSE))</f>
        <v>0</v>
      </c>
      <c r="S18" s="288">
        <f>IF(ISNA(VLOOKUP($E18,'Step Up - Avila'!$A$17:$F$101,6,FALSE))=TRUE,"0",VLOOKUP($E18,'Step Up - Avila'!$A$17:$F$101,6,FALSE))</f>
        <v>10</v>
      </c>
      <c r="T18" s="288" t="str">
        <f>IF(ISNA(VLOOKUP($E18,'CWG - PEI - SS'!$A$17:$F$101,6,FALSE))=TRUE,"0",VLOOKUP($E18,'CWG - PEI - SS'!$A$17:$F$101,6,FALSE))</f>
        <v>0</v>
      </c>
      <c r="U18" s="288" t="str">
        <f>IF(ISNA(VLOOKUP($E18,'CWG - PEI - BA'!$A$17:$F$101,6,FALSE))=TRUE,"0",VLOOKUP($E18,'CWG - PEI - BA'!$A$17:$F$101,6,FALSE))</f>
        <v>0</v>
      </c>
      <c r="V18" s="86" t="str">
        <f>IF(ISNA(VLOOKUP($E18,'Prov. Champs - CF - SS'!$A$17:$F$101,6,FALSE))=TRUE,"0",VLOOKUP($E18,'Prov. Champs - CF - SS'!$A$17:$F$101,6,FALSE))</f>
        <v>0</v>
      </c>
      <c r="W18" s="86" t="str">
        <f>IF(ISNA(VLOOKUP($E18,'Prov. Champs - CF - BA'!$A$17:$F$101,6,FALSE))=TRUE,"0",VLOOKUP($E18,'Prov. Champs - CF - BA'!$A$17:$F$101,6,FALSE))</f>
        <v>0</v>
      </c>
      <c r="X18" s="288">
        <f>IF(ISNA(VLOOKUP($E18,'NA Stoneham SS'!$A$17:$F$101,6,FALSE))=TRUE,"0",VLOOKUP($E18,'NA Stoneham SS'!$A$17:$F$101,6,FALSE))</f>
        <v>40</v>
      </c>
      <c r="Y18" s="288">
        <f>IF(ISNA(VLOOKUP($E18,'NA Stoneham BA'!$A$17:$F$101,6,FALSE))=TRUE,"0",VLOOKUP($E18,'NA Stoneham BA'!$A$17:$F$101,6,FALSE))</f>
        <v>27</v>
      </c>
      <c r="Z18" s="274" t="str">
        <f>IF(ISNA(VLOOKUP($E18,'JrNats HP'!$A$17:$F$101,6,FALSE))=TRUE,"0",VLOOKUP($E18,'JrNats HP'!$A$17:$F$101,6,FALSE))</f>
        <v>0</v>
      </c>
      <c r="AA18" s="263" t="str">
        <f>IF(ISNA(VLOOKUP($E18,'CC Winsport HP'!$A$17:$F$101,6,FALSE))=TRUE,"0",VLOOKUP($E18,'CC Winsport HP'!$A$17:$F$101,6,FALSE))</f>
        <v>0</v>
      </c>
      <c r="AB18" s="274" t="str">
        <f>IF(ISNA(VLOOKUP($E18,'JrNats SS'!$A$17:$F$101,6,FALSE))=TRUE,"0",VLOOKUP($E18,'JrNats SS'!$A$17:$F$101,6,FALSE))</f>
        <v>0</v>
      </c>
      <c r="AC18" s="274" t="str">
        <f>IF(ISNA(VLOOKUP($E18,'JrNats BA'!$A$17:$F$101,6,FALSE))=TRUE,"0",VLOOKUP($E18,'JrNats BA'!$A$17:$F$101,6,FALSE))</f>
        <v>0</v>
      </c>
      <c r="AD18" s="296">
        <f>IF(ISNA(VLOOKUP($E18,'CC Yukon BA 2023'!$A$17:$F$101,6,FALSE))=TRUE,"0",VLOOKUP($E18,'CC Yukon BA 2023'!$A$17:$F$101,6,FALSE))</f>
        <v>11</v>
      </c>
      <c r="AE18" s="296">
        <f>IF(ISNA(VLOOKUP($E18,'CC Yukon SS 2023'!$A$17:$F$101,6,FALSE))=TRUE,"0",VLOOKUP($E18,'CC Yukon SS 2023'!$A$17:$F$101,6,FALSE))</f>
        <v>13</v>
      </c>
    </row>
    <row r="19" spans="1:31" ht="19" customHeight="1" x14ac:dyDescent="0.15">
      <c r="A19" s="217" t="s">
        <v>278</v>
      </c>
      <c r="B19" s="218">
        <v>2006</v>
      </c>
      <c r="C19" s="218" t="s">
        <v>274</v>
      </c>
      <c r="D19" s="218" t="s">
        <v>76</v>
      </c>
      <c r="E19" s="219" t="s">
        <v>37</v>
      </c>
      <c r="F19" s="288">
        <f>IF(ISNA(VLOOKUP($E19,'Ontario Rankings'!$E$6:$M$160,3,FALSE))=TRUE,"0",VLOOKUP($E19,'Ontario Rankings'!$E$6:$M$160,3,FALSE))</f>
        <v>8</v>
      </c>
      <c r="G19" s="291">
        <f>IF(ISNA(VLOOKUP($E19,'CC Yukon BA'!$A$17:$F$100,6,FALSE))=TRUE,"0",VLOOKUP($E19,'CC Yukon BA'!$A$17:$F$100,6,FALSE))</f>
        <v>49</v>
      </c>
      <c r="H19" s="291">
        <f>IF(ISNA(VLOOKUP($E19,'CC Yukon SS'!$A$17:$F$100,6,FALSE))=TRUE,"0",VLOOKUP($E19,'CC Yukon SS'!$A$17:$F$100,6,FALSE))</f>
        <v>28</v>
      </c>
      <c r="I19" s="291">
        <f>IF(ISNA(VLOOKUP($E19,'CC SunPeaks BA'!$A$17:$F$100,6,FALSE))=TRUE,"0",VLOOKUP($E19,'CC SunPeaks BA'!$A$17:$F$100,6,FALSE))</f>
        <v>13</v>
      </c>
      <c r="J19" s="288" t="str">
        <f>IF(ISNA(VLOOKUP($E19,'TT Horseshoe1'!$A$17:$F$100,6,FALSE))=TRUE,"0",VLOOKUP($E19,'TT Horseshoe1'!$A$17:$F$100,6,FALSE))</f>
        <v>0</v>
      </c>
      <c r="K19" s="291">
        <f>IF(ISNA(VLOOKUP($E19,'CC SunPeaks SS'!$A$17:$F$100,6,FALSE))=TRUE,"0",VLOOKUP($E19,'CC SunPeaks SS'!$A$17:$F$100,6,FALSE))</f>
        <v>10</v>
      </c>
      <c r="L19" s="288" t="str">
        <f>IF(ISNA(VLOOKUP($E19,'TT Horseshoe2'!$A$17:$F$100,6,FALSE))=TRUE,"0",VLOOKUP($E19,'TT Horseshoe2'!$A$17:$F$100,6,FALSE))</f>
        <v>0</v>
      </c>
      <c r="M19" s="291">
        <f>IF(ISNA(VLOOKUP($E19,'CC Horseshoe SS'!$A$17:$F$100,6,FALSE))=TRUE,"0",VLOOKUP($E19,'CC Horseshoe SS'!$A$17:$F$100,6,FALSE))</f>
        <v>8</v>
      </c>
      <c r="N19" s="291">
        <f>IF(ISNA(VLOOKUP($E19,'CC Horseshoe BA'!$A$17:$F$100,6,FALSE))=TRUE,"0",VLOOKUP($E19,'CC Horseshoe BA'!$A$17:$F$100,6,FALSE))</f>
        <v>13</v>
      </c>
      <c r="O19" s="288">
        <f>IF(ISNA(VLOOKUP($E19,'NA Winsport SS'!$A$17:$F$100,6,FALSE))=TRUE,"0",VLOOKUP($E19,'NA Winsport SS'!$A$17:$F$100,6,FALSE))</f>
        <v>28</v>
      </c>
      <c r="P19" s="288" t="str">
        <f>IF(ISNA(VLOOKUP($E19,'TT BV 1'!$A$17:$F$100,6,FALSE))=TRUE,"0",VLOOKUP($E19,'TT BV 1'!$A$17:$F$100,6,FALSE))</f>
        <v>0</v>
      </c>
      <c r="Q19" s="288" t="str">
        <f>IF(ISNA(VLOOKUP($E19,'TT BV 2'!$A$17:$F$101,6,FALSE))=TRUE,"0",VLOOKUP($E19,'TT BV 2'!$A$17:$F$101,6,FALSE))</f>
        <v>0</v>
      </c>
      <c r="R19" s="288" t="str">
        <f>IF(ISNA(VLOOKUP($E19,'NA Aspen SS'!$A$17:$F$101,6,FALSE))=TRUE,"0",VLOOKUP($E19,'NA Aspen SS'!$A$17:$F$101,6,FALSE))</f>
        <v>0</v>
      </c>
      <c r="S19" s="288" t="str">
        <f>IF(ISNA(VLOOKUP($E19,'Step Up - Avila'!$A$17:$F$101,6,FALSE))=TRUE,"0",VLOOKUP($E19,'Step Up - Avila'!$A$17:$F$101,6,FALSE))</f>
        <v>0</v>
      </c>
      <c r="T19" s="288">
        <f>IF(ISNA(VLOOKUP($E19,'CWG - PEI - SS'!$A$17:$F$101,6,FALSE))=TRUE,"0",VLOOKUP($E19,'CWG - PEI - SS'!$A$17:$F$101,6,FALSE))</f>
        <v>11</v>
      </c>
      <c r="U19" s="288">
        <f>IF(ISNA(VLOOKUP($E19,'CWG - PEI - BA'!$A$17:$F$101,6,FALSE))=TRUE,"0",VLOOKUP($E19,'CWG - PEI - BA'!$A$17:$F$101,6,FALSE))</f>
        <v>9</v>
      </c>
      <c r="V19" s="288" t="str">
        <f>IF(ISNA(VLOOKUP($E19,'Prov. Champs - CF - SS'!$A$17:$F$101,6,FALSE))=TRUE,"0",VLOOKUP($E19,'Prov. Champs - CF - SS'!$A$17:$F$101,6,FALSE))</f>
        <v>0</v>
      </c>
      <c r="W19" s="288" t="str">
        <f>IF(ISNA(VLOOKUP($E19,'Prov. Champs - CF - BA'!$A$17:$F$101,6,FALSE))=TRUE,"0",VLOOKUP($E19,'Prov. Champs - CF - BA'!$A$17:$F$101,6,FALSE))</f>
        <v>0</v>
      </c>
      <c r="X19" s="288">
        <f>IF(ISNA(VLOOKUP($E19,'NA Stoneham SS'!$A$17:$F$101,6,FALSE))=TRUE,"0",VLOOKUP($E19,'NA Stoneham SS'!$A$17:$F$101,6,FALSE))</f>
        <v>61</v>
      </c>
      <c r="Y19" s="288">
        <f>IF(ISNA(VLOOKUP($E19,'NA Stoneham BA'!$A$17:$F$101,6,FALSE))=TRUE,"0",VLOOKUP($E19,'NA Stoneham BA'!$A$17:$F$101,6,FALSE))</f>
        <v>34</v>
      </c>
      <c r="Z19" s="291" t="str">
        <f>IF(ISNA(VLOOKUP($E19,'JrNats HP'!$A$17:$F$101,6,FALSE))=TRUE,"0",VLOOKUP($E19,'JrNats HP'!$A$17:$F$101,6,FALSE))</f>
        <v>0</v>
      </c>
      <c r="AA19" s="291" t="str">
        <f>IF(ISNA(VLOOKUP($E19,'CC Winsport HP'!$A$17:$F$101,6,FALSE))=TRUE,"0",VLOOKUP($E19,'CC Winsport HP'!$A$17:$F$101,6,FALSE))</f>
        <v>0</v>
      </c>
      <c r="AB19" s="291" t="str">
        <f>IF(ISNA(VLOOKUP($E19,'JrNats SS'!$A$17:$F$101,6,FALSE))=TRUE,"0",VLOOKUP($E19,'JrNats SS'!$A$17:$F$101,6,FALSE))</f>
        <v>0</v>
      </c>
      <c r="AC19" s="291" t="str">
        <f>IF(ISNA(VLOOKUP($E19,'JrNats BA'!$A$17:$F$101,6,FALSE))=TRUE,"0",VLOOKUP($E19,'JrNats BA'!$A$17:$F$101,6,FALSE))</f>
        <v>0</v>
      </c>
      <c r="AD19" s="287" t="str">
        <f>IF(ISNA(VLOOKUP($E19,'CC Yukon BA 2023'!$A$17:$F$101,6,FALSE))=TRUE,"0",VLOOKUP($E19,'CC Yukon BA 2023'!$A$17:$F$101,6,FALSE))</f>
        <v>0</v>
      </c>
      <c r="AE19" s="287" t="str">
        <f>IF(ISNA(VLOOKUP($E19,'CC Yukon SS 2023'!$A$17:$F$101,6,FALSE))=TRUE,"0",VLOOKUP($E19,'CC Yukon SS 2023'!$A$17:$F$101,6,FALSE))</f>
        <v>0</v>
      </c>
    </row>
    <row r="20" spans="1:31" ht="19" customHeight="1" x14ac:dyDescent="0.15">
      <c r="A20" s="302" t="s">
        <v>277</v>
      </c>
      <c r="B20" s="303">
        <v>2006</v>
      </c>
      <c r="C20" s="303" t="s">
        <v>100</v>
      </c>
      <c r="D20" s="303" t="s">
        <v>76</v>
      </c>
      <c r="E20" s="304" t="s">
        <v>35</v>
      </c>
      <c r="F20" s="55">
        <f>IF(ISNA(VLOOKUP($E20,'Ontario Rankings'!$E$6:$M$160,3,FALSE))=TRUE,"0",VLOOKUP($E20,'Ontario Rankings'!$E$6:$M$160,3,FALSE))</f>
        <v>8</v>
      </c>
      <c r="G20" s="263">
        <f>IF(ISNA(VLOOKUP($E20,'CC Yukon BA'!$A$17:$F$100,6,FALSE))=TRUE,"0",VLOOKUP($E20,'CC Yukon BA'!$A$17:$F$100,6,FALSE))</f>
        <v>51</v>
      </c>
      <c r="H20" s="296">
        <f>IF(ISNA(VLOOKUP($E20,'CC Yukon SS'!$A$17:$F$100,6,FALSE))=TRUE,"0",VLOOKUP($E20,'CC Yukon SS'!$A$17:$F$100,6,FALSE))</f>
        <v>25</v>
      </c>
      <c r="I20" s="296">
        <f>IF(ISNA(VLOOKUP($E20,'CC SunPeaks BA'!$A$17:$F$100,6,FALSE))=TRUE,"0",VLOOKUP($E20,'CC SunPeaks BA'!$A$17:$F$100,6,FALSE))</f>
        <v>12</v>
      </c>
      <c r="J20" s="86" t="str">
        <f>IF(ISNA(VLOOKUP($E20,'TT Horseshoe1'!$A$17:$F$100,6,FALSE))=TRUE,"0",VLOOKUP($E20,'TT Horseshoe1'!$A$17:$F$100,6,FALSE))</f>
        <v>0</v>
      </c>
      <c r="K20" s="296">
        <f>IF(ISNA(VLOOKUP($E20,'CC SunPeaks SS'!$A$17:$F$100,6,FALSE))=TRUE,"0",VLOOKUP($E20,'CC SunPeaks SS'!$A$17:$F$100,6,FALSE))</f>
        <v>11</v>
      </c>
      <c r="L20" s="86" t="str">
        <f>IF(ISNA(VLOOKUP($E20,'TT Horseshoe2'!$A$17:$F$100,6,FALSE))=TRUE,"0",VLOOKUP($E20,'TT Horseshoe2'!$A$17:$F$100,6,FALSE))</f>
        <v>0</v>
      </c>
      <c r="M20" s="296">
        <f>IF(ISNA(VLOOKUP($E20,'CC Horseshoe SS'!$A$17:$F$100,6,FALSE))=TRUE,"0",VLOOKUP($E20,'CC Horseshoe SS'!$A$17:$F$100,6,FALSE))</f>
        <v>7</v>
      </c>
      <c r="N20" s="296">
        <f>IF(ISNA(VLOOKUP($E20,'CC Horseshoe BA'!$A$17:$F$100,6,FALSE))=TRUE,"0",VLOOKUP($E20,'CC Horseshoe BA'!$A$17:$F$100,6,FALSE))</f>
        <v>23</v>
      </c>
      <c r="O20" s="288" t="str">
        <f>IF(ISNA(VLOOKUP($E20,'NA Winsport SS'!$A$17:$F$100,6,FALSE))=TRUE,"0",VLOOKUP($E20,'NA Winsport SS'!$A$17:$F$100,6,FALSE))</f>
        <v>0</v>
      </c>
      <c r="P20" s="86" t="str">
        <f>IF(ISNA(VLOOKUP($E20,'TT BV 1'!$A$17:$F$100,6,FALSE))=TRUE,"0",VLOOKUP($E20,'TT BV 1'!$A$17:$F$100,6,FALSE))</f>
        <v>0</v>
      </c>
      <c r="Q20" s="86" t="str">
        <f>IF(ISNA(VLOOKUP($E20,'TT BV 2'!$A$17:$F$101,6,FALSE))=TRUE,"0",VLOOKUP($E20,'TT BV 2'!$A$17:$F$101,6,FALSE))</f>
        <v>0</v>
      </c>
      <c r="R20" s="86" t="str">
        <f>IF(ISNA(VLOOKUP($E20,'NA Aspen SS'!$A$17:$F$101,6,FALSE))=TRUE,"0",VLOOKUP($E20,'NA Aspen SS'!$A$17:$F$101,6,FALSE))</f>
        <v>0</v>
      </c>
      <c r="S20" s="288" t="str">
        <f>IF(ISNA(VLOOKUP($E20,'Step Up - Avila'!$A$17:$F$101,6,FALSE))=TRUE,"0",VLOOKUP($E20,'Step Up - Avila'!$A$17:$F$101,6,FALSE))</f>
        <v>0</v>
      </c>
      <c r="T20" s="288" t="str">
        <f>IF(ISNA(VLOOKUP($E20,'CWG - PEI - SS'!$A$17:$F$101,6,FALSE))=TRUE,"0",VLOOKUP($E20,'CWG - PEI - SS'!$A$17:$F$101,6,FALSE))</f>
        <v>0</v>
      </c>
      <c r="U20" s="288" t="str">
        <f>IF(ISNA(VLOOKUP($E20,'CWG - PEI - BA'!$A$17:$F$101,6,FALSE))=TRUE,"0",VLOOKUP($E20,'CWG - PEI - BA'!$A$17:$F$101,6,FALSE))</f>
        <v>0</v>
      </c>
      <c r="V20" s="86" t="str">
        <f>IF(ISNA(VLOOKUP($E20,'Prov. Champs - CF - SS'!$A$17:$F$101,6,FALSE))=TRUE,"0",VLOOKUP($E20,'Prov. Champs - CF - SS'!$A$17:$F$101,6,FALSE))</f>
        <v>0</v>
      </c>
      <c r="W20" s="86" t="str">
        <f>IF(ISNA(VLOOKUP($E20,'Prov. Champs - CF - BA'!$A$17:$F$101,6,FALSE))=TRUE,"0",VLOOKUP($E20,'Prov. Champs - CF - BA'!$A$17:$F$101,6,FALSE))</f>
        <v>0</v>
      </c>
      <c r="X20" s="288">
        <f>IF(ISNA(VLOOKUP($E20,'NA Stoneham SS'!$A$17:$F$101,6,FALSE))=TRUE,"0",VLOOKUP($E20,'NA Stoneham SS'!$A$17:$F$101,6,FALSE))</f>
        <v>34</v>
      </c>
      <c r="Y20" s="288">
        <f>IF(ISNA(VLOOKUP($E20,'NA Stoneham BA'!$A$17:$F$101,6,FALSE))=TRUE,"0",VLOOKUP($E20,'NA Stoneham BA'!$A$17:$F$101,6,FALSE))</f>
        <v>37</v>
      </c>
      <c r="Z20" s="274" t="str">
        <f>IF(ISNA(VLOOKUP($E20,'JrNats HP'!$A$17:$F$101,6,FALSE))=TRUE,"0",VLOOKUP($E20,'JrNats HP'!$A$17:$F$101,6,FALSE))</f>
        <v>0</v>
      </c>
      <c r="AA20" s="263" t="str">
        <f>IF(ISNA(VLOOKUP($E20,'CC Winsport HP'!$A$17:$F$101,6,FALSE))=TRUE,"0",VLOOKUP($E20,'CC Winsport HP'!$A$17:$F$101,6,FALSE))</f>
        <v>0</v>
      </c>
      <c r="AB20" s="274" t="str">
        <f>IF(ISNA(VLOOKUP($E20,'JrNats SS'!$A$17:$F$101,6,FALSE))=TRUE,"0",VLOOKUP($E20,'JrNats SS'!$A$17:$F$101,6,FALSE))</f>
        <v>0</v>
      </c>
      <c r="AC20" s="274" t="str">
        <f>IF(ISNA(VLOOKUP($E20,'JrNats BA'!$A$17:$F$101,6,FALSE))=TRUE,"0",VLOOKUP($E20,'JrNats BA'!$A$17:$F$101,6,FALSE))</f>
        <v>0</v>
      </c>
      <c r="AD20" s="263" t="str">
        <f>IF(ISNA(VLOOKUP($E20,'CC Yukon BA 2023'!$A$17:$F$101,6,FALSE))=TRUE,"0",VLOOKUP($E20,'CC Yukon BA 2023'!$A$17:$F$101,6,FALSE))</f>
        <v>0</v>
      </c>
      <c r="AE20" s="263" t="str">
        <f>IF(ISNA(VLOOKUP($E20,'CC Yukon SS 2023'!$A$17:$F$101,6,FALSE))=TRUE,"0",VLOOKUP($E20,'CC Yukon SS 2023'!$A$17:$F$101,6,FALSE))</f>
        <v>0</v>
      </c>
    </row>
    <row r="21" spans="1:31" ht="19" customHeight="1" x14ac:dyDescent="0.15">
      <c r="A21" s="302" t="s">
        <v>277</v>
      </c>
      <c r="B21" s="303">
        <v>2007</v>
      </c>
      <c r="C21" s="303" t="s">
        <v>102</v>
      </c>
      <c r="D21" s="303" t="s">
        <v>76</v>
      </c>
      <c r="E21" s="304" t="s">
        <v>87</v>
      </c>
      <c r="F21" s="55">
        <f>IF(ISNA(VLOOKUP($E21,'Ontario Rankings'!$E$6:$M$160,3,FALSE))=TRUE,"0",VLOOKUP($E21,'Ontario Rankings'!$E$6:$M$160,3,FALSE))</f>
        <v>9</v>
      </c>
      <c r="G21" s="296">
        <f>IF(ISNA(VLOOKUP($E21,'CC Yukon BA'!$A$17:$F$100,6,FALSE))=TRUE,"0",VLOOKUP($E21,'CC Yukon BA'!$A$17:$F$100,6,FALSE))</f>
        <v>27</v>
      </c>
      <c r="H21" s="296">
        <f>IF(ISNA(VLOOKUP($E21,'CC Yukon SS'!$A$17:$F$100,6,FALSE))=TRUE,"0",VLOOKUP($E21,'CC Yukon SS'!$A$17:$F$100,6,FALSE))</f>
        <v>21</v>
      </c>
      <c r="I21" s="296">
        <f>IF(ISNA(VLOOKUP($E21,'CC SunPeaks BA'!$A$17:$F$100,6,FALSE))=TRUE,"0",VLOOKUP($E21,'CC SunPeaks BA'!$A$17:$F$100,6,FALSE))</f>
        <v>14</v>
      </c>
      <c r="J21" s="86" t="str">
        <f>IF(ISNA(VLOOKUP($E21,'TT Horseshoe1'!$A$17:$F$100,6,FALSE))=TRUE,"0",VLOOKUP($E21,'TT Horseshoe1'!$A$17:$F$100,6,FALSE))</f>
        <v>0</v>
      </c>
      <c r="K21" s="296">
        <f>IF(ISNA(VLOOKUP($E21,'CC SunPeaks SS'!$A$17:$F$100,6,FALSE))=TRUE,"0",VLOOKUP($E21,'CC SunPeaks SS'!$A$17:$F$100,6,FALSE))</f>
        <v>21</v>
      </c>
      <c r="L21" s="86" t="str">
        <f>IF(ISNA(VLOOKUP($E21,'TT Horseshoe2'!$A$17:$F$100,6,FALSE))=TRUE,"0",VLOOKUP($E21,'TT Horseshoe2'!$A$17:$F$100,6,FALSE))</f>
        <v>0</v>
      </c>
      <c r="M21" s="296">
        <f>IF(ISNA(VLOOKUP($E21,'CC Horseshoe SS'!$A$17:$F$100,6,FALSE))=TRUE,"0",VLOOKUP($E21,'CC Horseshoe SS'!$A$17:$F$100,6,FALSE))</f>
        <v>13</v>
      </c>
      <c r="N21" s="296">
        <f>IF(ISNA(VLOOKUP($E21,'CC Horseshoe BA'!$A$17:$F$100,6,FALSE))=TRUE,"0",VLOOKUP($E21,'CC Horseshoe BA'!$A$17:$F$100,6,FALSE))</f>
        <v>24</v>
      </c>
      <c r="O21" s="288" t="str">
        <f>IF(ISNA(VLOOKUP($E21,'NA Winsport SS'!$A$17:$F$100,6,FALSE))=TRUE,"0",VLOOKUP($E21,'NA Winsport SS'!$A$17:$F$100,6,FALSE))</f>
        <v>0</v>
      </c>
      <c r="P21" s="86" t="str">
        <f>IF(ISNA(VLOOKUP($E21,'TT BV 1'!$A$17:$F$100,6,FALSE))=TRUE,"0",VLOOKUP($E21,'TT BV 1'!$A$17:$F$100,6,FALSE))</f>
        <v>0</v>
      </c>
      <c r="Q21" s="86" t="str">
        <f>IF(ISNA(VLOOKUP($E21,'TT BV 2'!$A$17:$F$101,6,FALSE))=TRUE,"0",VLOOKUP($E21,'TT BV 2'!$A$17:$F$101,6,FALSE))</f>
        <v>0</v>
      </c>
      <c r="R21" s="86" t="str">
        <f>IF(ISNA(VLOOKUP($E21,'NA Aspen SS'!$A$17:$F$101,6,FALSE))=TRUE,"0",VLOOKUP($E21,'NA Aspen SS'!$A$17:$F$101,6,FALSE))</f>
        <v>0</v>
      </c>
      <c r="S21" s="288">
        <f>IF(ISNA(VLOOKUP($E21,'Step Up - Avila'!$A$17:$F$101,6,FALSE))=TRUE,"0",VLOOKUP($E21,'Step Up - Avila'!$A$17:$F$101,6,FALSE))</f>
        <v>6</v>
      </c>
      <c r="T21" s="288" t="str">
        <f>IF(ISNA(VLOOKUP($E21,'CWG - PEI - SS'!$A$17:$F$101,6,FALSE))=TRUE,"0",VLOOKUP($E21,'CWG - PEI - SS'!$A$17:$F$101,6,FALSE))</f>
        <v>0</v>
      </c>
      <c r="U21" s="288" t="str">
        <f>IF(ISNA(VLOOKUP($E21,'CWG - PEI - BA'!$A$17:$F$101,6,FALSE))=TRUE,"0",VLOOKUP($E21,'CWG - PEI - BA'!$A$17:$F$101,6,FALSE))</f>
        <v>0</v>
      </c>
      <c r="V21" s="86" t="str">
        <f>IF(ISNA(VLOOKUP($E21,'Prov. Champs - CF - SS'!$A$17:$F$101,6,FALSE))=TRUE,"0",VLOOKUP($E21,'Prov. Champs - CF - SS'!$A$17:$F$101,6,FALSE))</f>
        <v>0</v>
      </c>
      <c r="W21" s="86" t="str">
        <f>IF(ISNA(VLOOKUP($E21,'Prov. Champs - CF - BA'!$A$17:$F$101,6,FALSE))=TRUE,"0",VLOOKUP($E21,'Prov. Champs - CF - BA'!$A$17:$F$101,6,FALSE))</f>
        <v>0</v>
      </c>
      <c r="X21" s="288">
        <f>IF(ISNA(VLOOKUP($E21,'NA Stoneham SS'!$A$17:$F$101,6,FALSE))=TRUE,"0",VLOOKUP($E21,'NA Stoneham SS'!$A$17:$F$101,6,FALSE))</f>
        <v>37</v>
      </c>
      <c r="Y21" s="288">
        <f>IF(ISNA(VLOOKUP($E21,'NA Stoneham BA'!$A$17:$F$101,6,FALSE))=TRUE,"0",VLOOKUP($E21,'NA Stoneham BA'!$A$17:$F$101,6,FALSE))</f>
        <v>51</v>
      </c>
      <c r="Z21" s="274" t="str">
        <f>IF(ISNA(VLOOKUP($E21,'JrNats HP'!$A$17:$F$101,6,FALSE))=TRUE,"0",VLOOKUP($E21,'JrNats HP'!$A$17:$F$101,6,FALSE))</f>
        <v>0</v>
      </c>
      <c r="AA21" s="263" t="str">
        <f>IF(ISNA(VLOOKUP($E21,'CC Winsport HP'!$A$17:$F$101,6,FALSE))=TRUE,"0",VLOOKUP($E21,'CC Winsport HP'!$A$17:$F$101,6,FALSE))</f>
        <v>0</v>
      </c>
      <c r="AB21" s="274" t="str">
        <f>IF(ISNA(VLOOKUP($E21,'JrNats SS'!$A$17:$F$101,6,FALSE))=TRUE,"0",VLOOKUP($E21,'JrNats SS'!$A$17:$F$101,6,FALSE))</f>
        <v>0</v>
      </c>
      <c r="AC21" s="274" t="str">
        <f>IF(ISNA(VLOOKUP($E21,'JrNats BA'!$A$17:$F$101,6,FALSE))=TRUE,"0",VLOOKUP($E21,'JrNats BA'!$A$17:$F$101,6,FALSE))</f>
        <v>0</v>
      </c>
      <c r="AD21" s="296">
        <f>IF(ISNA(VLOOKUP($E21,'CC Yukon BA 2023'!$A$17:$F$101,6,FALSE))=TRUE,"0",VLOOKUP($E21,'CC Yukon BA 2023'!$A$17:$F$101,6,FALSE))</f>
        <v>36</v>
      </c>
      <c r="AE21" s="296">
        <f>IF(ISNA(VLOOKUP($E21,'CC Yukon SS 2023'!$A$17:$F$101,6,FALSE))=TRUE,"0",VLOOKUP($E21,'CC Yukon SS 2023'!$A$17:$F$101,6,FALSE))</f>
        <v>11</v>
      </c>
    </row>
    <row r="22" spans="1:31" ht="19" customHeight="1" x14ac:dyDescent="0.15">
      <c r="A22" s="302" t="s">
        <v>277</v>
      </c>
      <c r="B22" s="303">
        <v>2008</v>
      </c>
      <c r="C22" s="303" t="s">
        <v>102</v>
      </c>
      <c r="D22" s="303" t="s">
        <v>77</v>
      </c>
      <c r="E22" s="304" t="s">
        <v>49</v>
      </c>
      <c r="F22" s="55">
        <f>IF(ISNA(VLOOKUP($E22,'Ontario Rankings'!$E$6:$M$160,3,FALSE))=TRUE,"0",VLOOKUP($E22,'Ontario Rankings'!$E$6:$M$160,3,FALSE))</f>
        <v>10</v>
      </c>
      <c r="G22" s="263">
        <f>IF(ISNA(VLOOKUP($E22,'CC Yukon BA'!$A$17:$F$100,6,FALSE))=TRUE,"0",VLOOKUP($E22,'CC Yukon BA'!$A$17:$F$100,6,FALSE))</f>
        <v>47</v>
      </c>
      <c r="H22" s="296">
        <f>IF(ISNA(VLOOKUP($E22,'CC Yukon SS'!$A$17:$F$100,6,FALSE))=TRUE,"0",VLOOKUP($E22,'CC Yukon SS'!$A$17:$F$100,6,FALSE))</f>
        <v>18</v>
      </c>
      <c r="I22" s="296">
        <f>IF(ISNA(VLOOKUP($E22,'CC SunPeaks BA'!$A$17:$F$100,6,FALSE))=TRUE,"0",VLOOKUP($E22,'CC SunPeaks BA'!$A$17:$F$100,6,FALSE))</f>
        <v>37</v>
      </c>
      <c r="J22" s="86" t="str">
        <f>IF(ISNA(VLOOKUP($E22,'TT Horseshoe1'!$A$17:$F$100,6,FALSE))=TRUE,"0",VLOOKUP($E22,'TT Horseshoe1'!$A$17:$F$100,6,FALSE))</f>
        <v>0</v>
      </c>
      <c r="K22" s="296">
        <f>IF(ISNA(VLOOKUP($E22,'CC SunPeaks SS'!$A$17:$F$100,6,FALSE))=TRUE,"0",VLOOKUP($E22,'CC SunPeaks SS'!$A$17:$F$100,6,FALSE))</f>
        <v>17</v>
      </c>
      <c r="L22" s="86" t="str">
        <f>IF(ISNA(VLOOKUP($E22,'TT Horseshoe2'!$A$17:$F$100,6,FALSE))=TRUE,"0",VLOOKUP($E22,'TT Horseshoe2'!$A$17:$F$100,6,FALSE))</f>
        <v>0</v>
      </c>
      <c r="M22" s="263">
        <f>IF(ISNA(VLOOKUP($E22,'CC Horseshoe SS'!$A$17:$F$100,6,FALSE))=TRUE,"0",VLOOKUP($E22,'CC Horseshoe SS'!$A$17:$F$100,6,FALSE))</f>
        <v>0</v>
      </c>
      <c r="N22" s="296">
        <f>IF(ISNA(VLOOKUP($E22,'CC Horseshoe BA'!$A$17:$F$100,6,FALSE))=TRUE,"0",VLOOKUP($E22,'CC Horseshoe BA'!$A$17:$F$100,6,FALSE))</f>
        <v>12</v>
      </c>
      <c r="O22" s="288" t="str">
        <f>IF(ISNA(VLOOKUP($E22,'NA Winsport SS'!$A$17:$F$100,6,FALSE))=TRUE,"0",VLOOKUP($E22,'NA Winsport SS'!$A$17:$F$100,6,FALSE))</f>
        <v>0</v>
      </c>
      <c r="P22" s="319">
        <f>IF(ISNA(VLOOKUP($E22,'TT BV 1'!$A$17:$F$100,6,FALSE))=TRUE,"0",VLOOKUP($E22,'TT BV 1'!$A$17:$F$100,6,FALSE))</f>
        <v>9</v>
      </c>
      <c r="Q22" s="86" t="str">
        <f>IF(ISNA(VLOOKUP($E22,'TT BV 2'!$A$17:$F$101,6,FALSE))=TRUE,"0",VLOOKUP($E22,'TT BV 2'!$A$17:$F$101,6,FALSE))</f>
        <v>0</v>
      </c>
      <c r="R22" s="86" t="str">
        <f>IF(ISNA(VLOOKUP($E22,'NA Aspen SS'!$A$17:$F$101,6,FALSE))=TRUE,"0",VLOOKUP($E22,'NA Aspen SS'!$A$17:$F$101,6,FALSE))</f>
        <v>0</v>
      </c>
      <c r="S22" s="288" t="str">
        <f>IF(ISNA(VLOOKUP($E22,'Step Up - Avila'!$A$17:$F$101,6,FALSE))=TRUE,"0",VLOOKUP($E22,'Step Up - Avila'!$A$17:$F$101,6,FALSE))</f>
        <v>0</v>
      </c>
      <c r="T22" s="288" t="str">
        <f>IF(ISNA(VLOOKUP($E22,'CWG - PEI - SS'!$A$17:$F$101,6,FALSE))=TRUE,"0",VLOOKUP($E22,'CWG - PEI - SS'!$A$17:$F$101,6,FALSE))</f>
        <v>0</v>
      </c>
      <c r="U22" s="288" t="str">
        <f>IF(ISNA(VLOOKUP($E22,'CWG - PEI - BA'!$A$17:$F$101,6,FALSE))=TRUE,"0",VLOOKUP($E22,'CWG - PEI - BA'!$A$17:$F$101,6,FALSE))</f>
        <v>0</v>
      </c>
      <c r="V22" s="319">
        <f>IF(ISNA(VLOOKUP($E22,'Prov. Champs - CF - SS'!$A$17:$F$101,6,FALSE))=TRUE,"0",VLOOKUP($E22,'Prov. Champs - CF - SS'!$A$17:$F$101,6,FALSE))</f>
        <v>3</v>
      </c>
      <c r="W22" s="319">
        <f>IF(ISNA(VLOOKUP($E22,'Prov. Champs - CF - BA'!$A$17:$F$101,6,FALSE))=TRUE,"0",VLOOKUP($E22,'Prov. Champs - CF - BA'!$A$17:$F$101,6,FALSE))</f>
        <v>8</v>
      </c>
      <c r="X22" s="288" t="str">
        <f>IF(ISNA(VLOOKUP($E22,'NA Stoneham SS'!$A$17:$F$101,6,FALSE))=TRUE,"0",VLOOKUP($E22,'NA Stoneham SS'!$A$17:$F$101,6,FALSE))</f>
        <v>0</v>
      </c>
      <c r="Y22" s="288" t="str">
        <f>IF(ISNA(VLOOKUP($E22,'NA Stoneham BA'!$A$17:$F$101,6,FALSE))=TRUE,"0",VLOOKUP($E22,'NA Stoneham BA'!$A$17:$F$101,6,FALSE))</f>
        <v>0</v>
      </c>
      <c r="Z22" s="296">
        <f>IF(ISNA(VLOOKUP($E22,'JrNats HP'!$A$17:$F$101,6,FALSE))=TRUE,"0",VLOOKUP($E22,'JrNats HP'!$A$17:$F$101,6,FALSE))</f>
        <v>3</v>
      </c>
      <c r="AA22" s="263" t="str">
        <f>IF(ISNA(VLOOKUP($E22,'CC Winsport HP'!$A$17:$F$101,6,FALSE))=TRUE,"0",VLOOKUP($E22,'CC Winsport HP'!$A$17:$F$101,6,FALSE))</f>
        <v>0</v>
      </c>
      <c r="AB22" s="296">
        <f>IF(ISNA(VLOOKUP($E22,'JrNats SS'!$A$17:$F$101,6,FALSE))=TRUE,"0",VLOOKUP($E22,'JrNats SS'!$A$17:$F$101,6,FALSE))</f>
        <v>10</v>
      </c>
      <c r="AC22" s="296">
        <f>IF(ISNA(VLOOKUP($E22,'JrNats BA'!$A$17:$F$101,6,FALSE))=TRUE,"0",VLOOKUP($E22,'JrNats BA'!$A$17:$F$101,6,FALSE))</f>
        <v>20</v>
      </c>
      <c r="AD22" s="263" t="str">
        <f>IF(ISNA(VLOOKUP($E22,'CC Yukon BA 2023'!$A$17:$F$101,6,FALSE))=TRUE,"0",VLOOKUP($E22,'CC Yukon BA 2023'!$A$17:$F$101,6,FALSE))</f>
        <v>0</v>
      </c>
      <c r="AE22" s="263" t="str">
        <f>IF(ISNA(VLOOKUP($E22,'CC Yukon SS 2023'!$A$17:$F$101,6,FALSE))=TRUE,"0",VLOOKUP($E22,'CC Yukon SS 2023'!$A$17:$F$101,6,FALSE))</f>
        <v>0</v>
      </c>
    </row>
    <row r="23" spans="1:31" s="292" customFormat="1" ht="19" customHeight="1" x14ac:dyDescent="0.15">
      <c r="A23" s="306" t="s">
        <v>277</v>
      </c>
      <c r="B23" s="307">
        <v>2008</v>
      </c>
      <c r="C23" s="307" t="s">
        <v>102</v>
      </c>
      <c r="D23" s="307" t="s">
        <v>77</v>
      </c>
      <c r="E23" s="308" t="s">
        <v>53</v>
      </c>
      <c r="F23" s="55">
        <f>IF(ISNA(VLOOKUP($E23,'Ontario Rankings'!$E$6:$M$160,3,FALSE))=TRUE,"0",VLOOKUP($E23,'Ontario Rankings'!$E$6:$M$160,3,FALSE))</f>
        <v>11</v>
      </c>
      <c r="G23" s="263" t="str">
        <f>IF(ISNA(VLOOKUP($E23,'CC Yukon BA'!$A$17:$F$100,6,FALSE))=TRUE,"0",VLOOKUP($E23,'CC Yukon BA'!$A$17:$F$100,6,FALSE))</f>
        <v>0</v>
      </c>
      <c r="H23" s="263" t="str">
        <f>IF(ISNA(VLOOKUP($E23,'CC Yukon SS'!$A$17:$F$100,6,FALSE))=TRUE,"0",VLOOKUP($E23,'CC Yukon SS'!$A$17:$F$100,6,FALSE))</f>
        <v>0</v>
      </c>
      <c r="I23" s="263" t="str">
        <f>IF(ISNA(VLOOKUP($E23,'CC SunPeaks BA'!$A$17:$F$100,6,FALSE))=TRUE,"0",VLOOKUP($E23,'CC SunPeaks BA'!$A$17:$F$100,6,FALSE))</f>
        <v>0</v>
      </c>
      <c r="J23" s="319">
        <f>IF(ISNA(VLOOKUP($E23,'TT Horseshoe1'!$A$17:$F$100,6,FALSE))=TRUE,"0",VLOOKUP($E23,'TT Horseshoe1'!$A$17:$F$100,6,FALSE))</f>
        <v>2</v>
      </c>
      <c r="K23" s="263" t="str">
        <f>IF(ISNA(VLOOKUP($E23,'CC SunPeaks SS'!$A$17:$F$100,6,FALSE))=TRUE,"0",VLOOKUP($E23,'CC SunPeaks SS'!$A$17:$F$100,6,FALSE))</f>
        <v>0</v>
      </c>
      <c r="L23" s="319">
        <f>IF(ISNA(VLOOKUP($E23,'TT Horseshoe2'!$A$17:$F$100,6,FALSE))=TRUE,"0",VLOOKUP($E23,'TT Horseshoe2'!$A$17:$F$100,6,FALSE))</f>
        <v>3</v>
      </c>
      <c r="M23" s="263">
        <f>IF(ISNA(VLOOKUP($E23,'CC Horseshoe SS'!$A$17:$F$100,6,FALSE))=TRUE,"0",VLOOKUP($E23,'CC Horseshoe SS'!$A$17:$F$100,6,FALSE))</f>
        <v>38</v>
      </c>
      <c r="N23" s="263">
        <f>IF(ISNA(VLOOKUP($E23,'CC Horseshoe BA'!$A$17:$F$100,6,FALSE))=TRUE,"0",VLOOKUP($E23,'CC Horseshoe BA'!$A$17:$F$100,6,FALSE))</f>
        <v>35</v>
      </c>
      <c r="O23" s="288" t="str">
        <f>IF(ISNA(VLOOKUP($E23,'NA Winsport SS'!$A$17:$F$100,6,FALSE))=TRUE,"0",VLOOKUP($E23,'NA Winsport SS'!$A$17:$F$100,6,FALSE))</f>
        <v>0</v>
      </c>
      <c r="P23" s="319">
        <f>IF(ISNA(VLOOKUP($E23,'TT BV 1'!$A$17:$F$100,6,FALSE))=TRUE,"0",VLOOKUP($E23,'TT BV 1'!$A$17:$F$100,6,FALSE))</f>
        <v>1</v>
      </c>
      <c r="Q23" s="319">
        <f>IF(ISNA(VLOOKUP($E23,'TT BV 2'!$A$17:$F$101,6,FALSE))=TRUE,"0",VLOOKUP($E23,'TT BV 2'!$A$17:$F$101,6,FALSE))</f>
        <v>2</v>
      </c>
      <c r="R23" s="86" t="str">
        <f>IF(ISNA(VLOOKUP($E23,'NA Aspen SS'!$A$17:$F$101,6,FALSE))=TRUE,"0",VLOOKUP($E23,'NA Aspen SS'!$A$17:$F$101,6,FALSE))</f>
        <v>0</v>
      </c>
      <c r="S23" s="288">
        <f>IF(ISNA(VLOOKUP($E23,'Step Up - Avila'!$A$17:$F$101,6,FALSE))=TRUE,"0",VLOOKUP($E23,'Step Up - Avila'!$A$17:$F$101,6,FALSE))</f>
        <v>14</v>
      </c>
      <c r="T23" s="288" t="str">
        <f>IF(ISNA(VLOOKUP($E23,'CWG - PEI - SS'!$A$17:$F$101,6,FALSE))=TRUE,"0",VLOOKUP($E23,'CWG - PEI - SS'!$A$17:$F$101,6,FALSE))</f>
        <v>0</v>
      </c>
      <c r="U23" s="288" t="str">
        <f>IF(ISNA(VLOOKUP($E23,'CWG - PEI - BA'!$A$17:$F$101,6,FALSE))=TRUE,"0",VLOOKUP($E23,'CWG - PEI - BA'!$A$17:$F$101,6,FALSE))</f>
        <v>0</v>
      </c>
      <c r="V23" s="319">
        <f>IF(ISNA(VLOOKUP($E23,'Prov. Champs - CF - SS'!$A$17:$F$101,6,FALSE))=TRUE,"0",VLOOKUP($E23,'Prov. Champs - CF - SS'!$A$17:$F$101,6,FALSE))</f>
        <v>2</v>
      </c>
      <c r="W23" s="319">
        <f>IF(ISNA(VLOOKUP($E23,'Prov. Champs - CF - BA'!$A$17:$F$101,6,FALSE))=TRUE,"0",VLOOKUP($E23,'Prov. Champs - CF - BA'!$A$17:$F$101,6,FALSE))</f>
        <v>1</v>
      </c>
      <c r="X23" s="288" t="str">
        <f>IF(ISNA(VLOOKUP($E23,'NA Stoneham SS'!$A$17:$F$101,6,FALSE))=TRUE,"0",VLOOKUP($E23,'NA Stoneham SS'!$A$17:$F$101,6,FALSE))</f>
        <v>0</v>
      </c>
      <c r="Y23" s="288" t="str">
        <f>IF(ISNA(VLOOKUP($E23,'NA Stoneham BA'!$A$17:$F$101,6,FALSE))=TRUE,"0",VLOOKUP($E23,'NA Stoneham BA'!$A$17:$F$101,6,FALSE))</f>
        <v>0</v>
      </c>
      <c r="Z23" s="296">
        <f>IF(ISNA(VLOOKUP($E23,'JrNats HP'!$A$17:$F$101,6,FALSE))=TRUE,"0",VLOOKUP($E23,'JrNats HP'!$A$17:$F$101,6,FALSE))</f>
        <v>10</v>
      </c>
      <c r="AA23" s="296">
        <f>IF(ISNA(VLOOKUP($E23,'CC Winsport HP'!$A$17:$F$101,6,FALSE))=TRUE,"0",VLOOKUP($E23,'CC Winsport HP'!$A$17:$F$101,6,FALSE))</f>
        <v>12</v>
      </c>
      <c r="AB23" s="296">
        <f>IF(ISNA(VLOOKUP($E23,'JrNats SS'!$A$17:$F$101,6,FALSE))=TRUE,"0",VLOOKUP($E23,'JrNats SS'!$A$17:$F$101,6,FALSE))</f>
        <v>10</v>
      </c>
      <c r="AC23" s="296">
        <f>IF(ISNA(VLOOKUP($E23,'JrNats BA'!$A$17:$F$101,6,FALSE))=TRUE,"0",VLOOKUP($E23,'JrNats BA'!$A$17:$F$101,6,FALSE))</f>
        <v>59</v>
      </c>
      <c r="AD23" s="296">
        <f>IF(ISNA(VLOOKUP($E23,'CC Yukon BA 2023'!$A$17:$F$101,6,FALSE))=TRUE,"0",VLOOKUP($E23,'CC Yukon BA 2023'!$A$17:$F$101,6,FALSE))</f>
        <v>15</v>
      </c>
      <c r="AE23" s="296">
        <f>IF(ISNA(VLOOKUP($E23,'CC Yukon SS 2023'!$A$17:$F$101,6,FALSE))=TRUE,"0",VLOOKUP($E23,'CC Yukon SS 2023'!$A$17:$F$101,6,FALSE))</f>
        <v>18</v>
      </c>
    </row>
    <row r="24" spans="1:31" ht="19" customHeight="1" x14ac:dyDescent="0.15">
      <c r="A24" s="310" t="s">
        <v>277</v>
      </c>
      <c r="B24" s="307">
        <v>2008</v>
      </c>
      <c r="C24" s="307" t="s">
        <v>102</v>
      </c>
      <c r="D24" s="307" t="s">
        <v>77</v>
      </c>
      <c r="E24" s="308" t="s">
        <v>59</v>
      </c>
      <c r="F24" s="55">
        <f>IF(ISNA(VLOOKUP($E24,'Ontario Rankings'!$E$6:$M$160,3,FALSE))=TRUE,"0",VLOOKUP($E24,'Ontario Rankings'!$E$6:$M$160,3,FALSE))</f>
        <v>12</v>
      </c>
      <c r="G24" s="263" t="str">
        <f>IF(ISNA(VLOOKUP($E24,'CC Yukon BA'!$A$17:$F$100,6,FALSE))=TRUE,"0",VLOOKUP($E24,'CC Yukon BA'!$A$17:$F$100,6,FALSE))</f>
        <v>0</v>
      </c>
      <c r="H24" s="263" t="str">
        <f>IF(ISNA(VLOOKUP($E24,'CC Yukon SS'!$A$17:$F$100,6,FALSE))=TRUE,"0",VLOOKUP($E24,'CC Yukon SS'!$A$17:$F$100,6,FALSE))</f>
        <v>0</v>
      </c>
      <c r="I24" s="263" t="str">
        <f>IF(ISNA(VLOOKUP($E24,'CC SunPeaks BA'!$A$17:$F$100,6,FALSE))=TRUE,"0",VLOOKUP($E24,'CC SunPeaks BA'!$A$17:$F$100,6,FALSE))</f>
        <v>0</v>
      </c>
      <c r="J24" s="319">
        <f>IF(ISNA(VLOOKUP($E24,'TT Horseshoe1'!$A$17:$F$100,6,FALSE))=TRUE,"0",VLOOKUP($E24,'TT Horseshoe1'!$A$17:$F$100,6,FALSE))</f>
        <v>9</v>
      </c>
      <c r="K24" s="263" t="str">
        <f>IF(ISNA(VLOOKUP($E24,'CC SunPeaks SS'!$A$17:$F$100,6,FALSE))=TRUE,"0",VLOOKUP($E24,'CC SunPeaks SS'!$A$17:$F$100,6,FALSE))</f>
        <v>0</v>
      </c>
      <c r="L24" s="319">
        <f>IF(ISNA(VLOOKUP($E24,'TT Horseshoe2'!$A$17:$F$100,6,FALSE))=TRUE,"0",VLOOKUP($E24,'TT Horseshoe2'!$A$17:$F$100,6,FALSE))</f>
        <v>5</v>
      </c>
      <c r="M24" s="263">
        <f>IF(ISNA(VLOOKUP($E24,'CC Horseshoe SS'!$A$17:$F$100,6,FALSE))=TRUE,"0",VLOOKUP($E24,'CC Horseshoe SS'!$A$17:$F$100,6,FALSE))</f>
        <v>32</v>
      </c>
      <c r="N24" s="296">
        <f>IF(ISNA(VLOOKUP($E24,'CC Horseshoe BA'!$A$17:$F$100,6,FALSE))=TRUE,"0",VLOOKUP($E24,'CC Horseshoe BA'!$A$17:$F$100,6,FALSE))</f>
        <v>25</v>
      </c>
      <c r="O24" s="288" t="str">
        <f>IF(ISNA(VLOOKUP($E24,'NA Winsport SS'!$A$17:$F$100,6,FALSE))=TRUE,"0",VLOOKUP($E24,'NA Winsport SS'!$A$17:$F$100,6,FALSE))</f>
        <v>0</v>
      </c>
      <c r="P24" s="319">
        <f>IF(ISNA(VLOOKUP($E24,'TT BV 1'!$A$17:$F$100,6,FALSE))=TRUE,"0",VLOOKUP($E24,'TT BV 1'!$A$17:$F$100,6,FALSE))</f>
        <v>6</v>
      </c>
      <c r="Q24" s="319">
        <f>IF(ISNA(VLOOKUP($E24,'TT BV 2'!$A$17:$F$101,6,FALSE))=TRUE,"0",VLOOKUP($E24,'TT BV 2'!$A$17:$F$101,6,FALSE))</f>
        <v>7</v>
      </c>
      <c r="R24" s="86" t="str">
        <f>IF(ISNA(VLOOKUP($E24,'NA Aspen SS'!$A$17:$F$101,6,FALSE))=TRUE,"0",VLOOKUP($E24,'NA Aspen SS'!$A$17:$F$101,6,FALSE))</f>
        <v>0</v>
      </c>
      <c r="S24" s="288">
        <f>IF(ISNA(VLOOKUP($E24,'Step Up - Avila'!$A$17:$F$101,6,FALSE))=TRUE,"0",VLOOKUP($E24,'Step Up - Avila'!$A$17:$F$101,6,FALSE))</f>
        <v>30</v>
      </c>
      <c r="T24" s="288" t="str">
        <f>IF(ISNA(VLOOKUP($E24,'CWG - PEI - SS'!$A$17:$F$101,6,FALSE))=TRUE,"0",VLOOKUP($E24,'CWG - PEI - SS'!$A$17:$F$101,6,FALSE))</f>
        <v>0</v>
      </c>
      <c r="U24" s="288" t="str">
        <f>IF(ISNA(VLOOKUP($E24,'CWG - PEI - BA'!$A$17:$F$101,6,FALSE))=TRUE,"0",VLOOKUP($E24,'CWG - PEI - BA'!$A$17:$F$101,6,FALSE))</f>
        <v>0</v>
      </c>
      <c r="V24" s="319">
        <f>IF(ISNA(VLOOKUP($E24,'Prov. Champs - CF - SS'!$A$17:$F$101,6,FALSE))=TRUE,"0",VLOOKUP($E24,'Prov. Champs - CF - SS'!$A$17:$F$101,6,FALSE))</f>
        <v>10</v>
      </c>
      <c r="W24" s="319">
        <f>IF(ISNA(VLOOKUP($E24,'Prov. Champs - CF - BA'!$A$17:$F$101,6,FALSE))=TRUE,"0",VLOOKUP($E24,'Prov. Champs - CF - BA'!$A$17:$F$101,6,FALSE))</f>
        <v>3</v>
      </c>
      <c r="X24" s="288" t="str">
        <f>IF(ISNA(VLOOKUP($E24,'NA Stoneham SS'!$A$17:$F$101,6,FALSE))=TRUE,"0",VLOOKUP($E24,'NA Stoneham SS'!$A$17:$F$101,6,FALSE))</f>
        <v>0</v>
      </c>
      <c r="Y24" s="288" t="str">
        <f>IF(ISNA(VLOOKUP($E24,'NA Stoneham BA'!$A$17:$F$101,6,FALSE))=TRUE,"0",VLOOKUP($E24,'NA Stoneham BA'!$A$17:$F$101,6,FALSE))</f>
        <v>0</v>
      </c>
      <c r="Z24" s="296">
        <f>IF(ISNA(VLOOKUP($E24,'JrNats HP'!$A$17:$F$101,6,FALSE))=TRUE,"0",VLOOKUP($E24,'JrNats HP'!$A$17:$F$101,6,FALSE))</f>
        <v>17</v>
      </c>
      <c r="AA24" s="263">
        <f>IF(ISNA(VLOOKUP($E24,'CC Winsport HP'!$A$17:$F$101,6,FALSE))=TRUE,"0",VLOOKUP($E24,'CC Winsport HP'!$A$17:$F$101,6,FALSE))</f>
        <v>13</v>
      </c>
      <c r="AB24" s="274">
        <f>IF(ISNA(VLOOKUP($E24,'JrNats SS'!$A$17:$F$101,6,FALSE))=TRUE,"0",VLOOKUP($E24,'JrNats SS'!$A$17:$F$101,6,FALSE))</f>
        <v>46</v>
      </c>
      <c r="AC24" s="274">
        <f>IF(ISNA(VLOOKUP($E24,'JrNats BA'!$A$17:$F$101,6,FALSE))=TRUE,"0",VLOOKUP($E24,'JrNats BA'!$A$17:$F$101,6,FALSE))</f>
        <v>45</v>
      </c>
      <c r="AD24" s="296">
        <f>IF(ISNA(VLOOKUP($E24,'CC Yukon BA 2023'!$A$17:$F$101,6,FALSE))=TRUE,"0",VLOOKUP($E24,'CC Yukon BA 2023'!$A$17:$F$101,6,FALSE))</f>
        <v>34</v>
      </c>
      <c r="AE24" s="296">
        <f>IF(ISNA(VLOOKUP($E24,'CC Yukon SS 2023'!$A$17:$F$101,6,FALSE))=TRUE,"0",VLOOKUP($E24,'CC Yukon SS 2023'!$A$17:$F$101,6,FALSE))</f>
        <v>30</v>
      </c>
    </row>
    <row r="25" spans="1:31" s="292" customFormat="1" ht="19" customHeight="1" x14ac:dyDescent="0.15">
      <c r="A25" s="217" t="s">
        <v>278</v>
      </c>
      <c r="B25" s="218">
        <v>2005</v>
      </c>
      <c r="C25" s="218" t="s">
        <v>274</v>
      </c>
      <c r="D25" s="218" t="s">
        <v>183</v>
      </c>
      <c r="E25" s="219" t="s">
        <v>51</v>
      </c>
      <c r="F25" s="288">
        <f>IF(ISNA(VLOOKUP($E25,'Ontario Rankings'!$E$6:$M$160,3,FALSE))=TRUE,"0",VLOOKUP($E25,'Ontario Rankings'!$E$6:$M$160,3,FALSE))</f>
        <v>13</v>
      </c>
      <c r="G25" s="291">
        <f>IF(ISNA(VLOOKUP($E25,'CC Yukon BA'!$A$17:$F$100,6,FALSE))=TRUE,"0",VLOOKUP($E25,'CC Yukon BA'!$A$17:$F$100,6,FALSE))</f>
        <v>35</v>
      </c>
      <c r="H25" s="291">
        <f>IF(ISNA(VLOOKUP($E25,'CC Yukon SS'!$A$17:$F$100,6,FALSE))=TRUE,"0",VLOOKUP($E25,'CC Yukon SS'!$A$17:$F$100,6,FALSE))</f>
        <v>32</v>
      </c>
      <c r="I25" s="291">
        <f>IF(ISNA(VLOOKUP($E25,'CC SunPeaks BA'!$A$17:$F$100,6,FALSE))=TRUE,"0",VLOOKUP($E25,'CC SunPeaks BA'!$A$17:$F$100,6,FALSE))</f>
        <v>22</v>
      </c>
      <c r="J25" s="288" t="str">
        <f>IF(ISNA(VLOOKUP($E25,'TT Horseshoe1'!$A$17:$F$100,6,FALSE))=TRUE,"0",VLOOKUP($E25,'TT Horseshoe1'!$A$17:$F$100,6,FALSE))</f>
        <v>0</v>
      </c>
      <c r="K25" s="291">
        <f>IF(ISNA(VLOOKUP($E25,'CC SunPeaks SS'!$A$17:$F$100,6,FALSE))=TRUE,"0",VLOOKUP($E25,'CC SunPeaks SS'!$A$17:$F$100,6,FALSE))</f>
        <v>19</v>
      </c>
      <c r="L25" s="288" t="str">
        <f>IF(ISNA(VLOOKUP($E25,'TT Horseshoe2'!$A$17:$F$100,6,FALSE))=TRUE,"0",VLOOKUP($E25,'TT Horseshoe2'!$A$17:$F$100,6,FALSE))</f>
        <v>0</v>
      </c>
      <c r="M25" s="291">
        <f>IF(ISNA(VLOOKUP($E25,'CC Horseshoe SS'!$A$17:$F$100,6,FALSE))=TRUE,"0",VLOOKUP($E25,'CC Horseshoe SS'!$A$17:$F$100,6,FALSE))</f>
        <v>24</v>
      </c>
      <c r="N25" s="291">
        <f>IF(ISNA(VLOOKUP($E25,'CC Horseshoe BA'!$A$17:$F$100,6,FALSE))=TRUE,"0",VLOOKUP($E25,'CC Horseshoe BA'!$A$17:$F$100,6,FALSE))</f>
        <v>21</v>
      </c>
      <c r="O25" s="288" t="str">
        <f>IF(ISNA(VLOOKUP($E25,'NA Winsport SS'!$A$17:$F$100,6,FALSE))=TRUE,"0",VLOOKUP($E25,'NA Winsport SS'!$A$17:$F$100,6,FALSE))</f>
        <v>0</v>
      </c>
      <c r="P25" s="288" t="str">
        <f>IF(ISNA(VLOOKUP($E25,'TT BV 1'!$A$17:$F$100,6,FALSE))=TRUE,"0",VLOOKUP($E25,'TT BV 1'!$A$17:$F$100,6,FALSE))</f>
        <v>0</v>
      </c>
      <c r="Q25" s="288" t="str">
        <f>IF(ISNA(VLOOKUP($E25,'TT BV 2'!$A$17:$F$101,6,FALSE))=TRUE,"0",VLOOKUP($E25,'TT BV 2'!$A$17:$F$101,6,FALSE))</f>
        <v>0</v>
      </c>
      <c r="R25" s="288" t="str">
        <f>IF(ISNA(VLOOKUP($E25,'NA Aspen SS'!$A$17:$F$101,6,FALSE))=TRUE,"0",VLOOKUP($E25,'NA Aspen SS'!$A$17:$F$101,6,FALSE))</f>
        <v>0</v>
      </c>
      <c r="S25" s="288" t="str">
        <f>IF(ISNA(VLOOKUP($E25,'Step Up - Avila'!$A$17:$F$101,6,FALSE))=TRUE,"0",VLOOKUP($E25,'Step Up - Avila'!$A$17:$F$101,6,FALSE))</f>
        <v>0</v>
      </c>
      <c r="T25" s="288" t="str">
        <f>IF(ISNA(VLOOKUP($E25,'CWG - PEI - SS'!$A$17:$F$101,6,FALSE))=TRUE,"0",VLOOKUP($E25,'CWG - PEI - SS'!$A$17:$F$101,6,FALSE))</f>
        <v>0</v>
      </c>
      <c r="U25" s="288" t="str">
        <f>IF(ISNA(VLOOKUP($E25,'CWG - PEI - BA'!$A$17:$F$101,6,FALSE))=TRUE,"0",VLOOKUP($E25,'CWG - PEI - BA'!$A$17:$F$101,6,FALSE))</f>
        <v>0</v>
      </c>
      <c r="V25" s="288" t="str">
        <f>IF(ISNA(VLOOKUP($E25,'Prov. Champs - CF - SS'!$A$17:$F$101,6,FALSE))=TRUE,"0",VLOOKUP($E25,'Prov. Champs - CF - SS'!$A$17:$F$101,6,FALSE))</f>
        <v>0</v>
      </c>
      <c r="W25" s="288" t="str">
        <f>IF(ISNA(VLOOKUP($E25,'Prov. Champs - CF - BA'!$A$17:$F$101,6,FALSE))=TRUE,"0",VLOOKUP($E25,'Prov. Champs - CF - BA'!$A$17:$F$101,6,FALSE))</f>
        <v>0</v>
      </c>
      <c r="X25" s="288">
        <f>IF(ISNA(VLOOKUP($E25,'NA Stoneham SS'!$A$17:$F$101,6,FALSE))=TRUE,"0",VLOOKUP($E25,'NA Stoneham SS'!$A$17:$F$101,6,FALSE))</f>
        <v>57</v>
      </c>
      <c r="Y25" s="288">
        <f>IF(ISNA(VLOOKUP($E25,'NA Stoneham BA'!$A$17:$F$101,6,FALSE))=TRUE,"0",VLOOKUP($E25,'NA Stoneham BA'!$A$17:$F$101,6,FALSE))</f>
        <v>62</v>
      </c>
      <c r="Z25" s="291">
        <f>IF(ISNA(VLOOKUP($E25,'JrNats HP'!$A$17:$F$101,6,FALSE))=TRUE,"0",VLOOKUP($E25,'JrNats HP'!$A$17:$F$101,6,FALSE))</f>
        <v>8</v>
      </c>
      <c r="AA25" s="291">
        <f>IF(ISNA(VLOOKUP($E25,'CC Winsport HP'!$A$17:$F$101,6,FALSE))=TRUE,"0",VLOOKUP($E25,'CC Winsport HP'!$A$17:$F$101,6,FALSE))</f>
        <v>16</v>
      </c>
      <c r="AB25" s="291">
        <f>IF(ISNA(VLOOKUP($E25,'JrNats SS'!$A$17:$F$101,6,FALSE))=TRUE,"0",VLOOKUP($E25,'JrNats SS'!$A$17:$F$101,6,FALSE))</f>
        <v>30</v>
      </c>
      <c r="AC25" s="291">
        <f>IF(ISNA(VLOOKUP($E25,'JrNats BA'!$A$17:$F$101,6,FALSE))=TRUE,"0",VLOOKUP($E25,'JrNats BA'!$A$17:$F$101,6,FALSE))</f>
        <v>62</v>
      </c>
      <c r="AD25" s="287" t="str">
        <f>IF(ISNA(VLOOKUP($E25,'CC Yukon BA 2023'!$A$17:$F$101,6,FALSE))=TRUE,"0",VLOOKUP($E25,'CC Yukon BA 2023'!$A$17:$F$101,6,FALSE))</f>
        <v>0</v>
      </c>
      <c r="AE25" s="287" t="str">
        <f>IF(ISNA(VLOOKUP($E25,'CC Yukon SS 2023'!$A$17:$F$101,6,FALSE))=TRUE,"0",VLOOKUP($E25,'CC Yukon SS 2023'!$A$17:$F$101,6,FALSE))</f>
        <v>0</v>
      </c>
    </row>
    <row r="26" spans="1:31" ht="19" customHeight="1" x14ac:dyDescent="0.15">
      <c r="A26" s="302" t="s">
        <v>278</v>
      </c>
      <c r="B26" s="303">
        <v>2006</v>
      </c>
      <c r="C26" s="303" t="s">
        <v>102</v>
      </c>
      <c r="D26" s="303" t="s">
        <v>76</v>
      </c>
      <c r="E26" s="304" t="s">
        <v>66</v>
      </c>
      <c r="F26" s="55">
        <f>IF(ISNA(VLOOKUP($E26,'Ontario Rankings'!$E$6:$M$160,3,FALSE))=TRUE,"0",VLOOKUP($E26,'Ontario Rankings'!$E$6:$M$160,3,FALSE))</f>
        <v>13</v>
      </c>
      <c r="G26" s="296">
        <f>IF(ISNA(VLOOKUP($E26,'CC Yukon BA'!$A$17:$F$100,6,FALSE))=TRUE,"0",VLOOKUP($E26,'CC Yukon BA'!$A$17:$F$100,6,FALSE))</f>
        <v>26</v>
      </c>
      <c r="H26" s="263">
        <f>IF(ISNA(VLOOKUP($E26,'CC Yukon SS'!$A$17:$F$100,6,FALSE))=TRUE,"0",VLOOKUP($E26,'CC Yukon SS'!$A$17:$F$100,6,FALSE))</f>
        <v>47</v>
      </c>
      <c r="I26" s="263">
        <f>IF(ISNA(VLOOKUP($E26,'CC SunPeaks BA'!$A$17:$F$100,6,FALSE))=TRUE,"0",VLOOKUP($E26,'CC SunPeaks BA'!$A$17:$F$100,6,FALSE))</f>
        <v>55</v>
      </c>
      <c r="J26" s="86" t="str">
        <f>IF(ISNA(VLOOKUP($E26,'TT Horseshoe1'!$A$17:$F$100,6,FALSE))=TRUE,"0",VLOOKUP($E26,'TT Horseshoe1'!$A$17:$F$100,6,FALSE))</f>
        <v>0</v>
      </c>
      <c r="K26" s="263">
        <f>IF(ISNA(VLOOKUP($E26,'CC SunPeaks SS'!$A$17:$F$100,6,FALSE))=TRUE,"0",VLOOKUP($E26,'CC SunPeaks SS'!$A$17:$F$100,6,FALSE))</f>
        <v>55</v>
      </c>
      <c r="L26" s="86" t="str">
        <f>IF(ISNA(VLOOKUP($E26,'TT Horseshoe2'!$A$17:$F$100,6,FALSE))=TRUE,"0",VLOOKUP($E26,'TT Horseshoe2'!$A$17:$F$100,6,FALSE))</f>
        <v>0</v>
      </c>
      <c r="M26" s="263">
        <f>IF(ISNA(VLOOKUP($E26,'CC Horseshoe SS'!$A$17:$F$100,6,FALSE))=TRUE,"0",VLOOKUP($E26,'CC Horseshoe SS'!$A$17:$F$100,6,FALSE))</f>
        <v>36</v>
      </c>
      <c r="N26" s="263">
        <f>IF(ISNA(VLOOKUP($E26,'CC Horseshoe BA'!$A$17:$F$100,6,FALSE))=TRUE,"0",VLOOKUP($E26,'CC Horseshoe BA'!$A$17:$F$100,6,FALSE))</f>
        <v>0</v>
      </c>
      <c r="O26" s="288" t="str">
        <f>IF(ISNA(VLOOKUP($E26,'NA Winsport SS'!$A$17:$F$100,6,FALSE))=TRUE,"0",VLOOKUP($E26,'NA Winsport SS'!$A$17:$F$100,6,FALSE))</f>
        <v>0</v>
      </c>
      <c r="P26" s="86" t="str">
        <f>IF(ISNA(VLOOKUP($E26,'TT BV 1'!$A$17:$F$100,6,FALSE))=TRUE,"0",VLOOKUP($E26,'TT BV 1'!$A$17:$F$100,6,FALSE))</f>
        <v>0</v>
      </c>
      <c r="Q26" s="86" t="str">
        <f>IF(ISNA(VLOOKUP($E26,'TT BV 2'!$A$17:$F$101,6,FALSE))=TRUE,"0",VLOOKUP($E26,'TT BV 2'!$A$17:$F$101,6,FALSE))</f>
        <v>0</v>
      </c>
      <c r="R26" s="86" t="str">
        <f>IF(ISNA(VLOOKUP($E26,'NA Aspen SS'!$A$17:$F$101,6,FALSE))=TRUE,"0",VLOOKUP($E26,'NA Aspen SS'!$A$17:$F$101,6,FALSE))</f>
        <v>0</v>
      </c>
      <c r="S26" s="288">
        <f>IF(ISNA(VLOOKUP($E26,'Step Up - Avila'!$A$17:$F$101,6,FALSE))=TRUE,"0",VLOOKUP($E26,'Step Up - Avila'!$A$17:$F$101,6,FALSE))</f>
        <v>38</v>
      </c>
      <c r="T26" s="288" t="str">
        <f>IF(ISNA(VLOOKUP($E26,'CWG - PEI - SS'!$A$17:$F$101,6,FALSE))=TRUE,"0",VLOOKUP($E26,'CWG - PEI - SS'!$A$17:$F$101,6,FALSE))</f>
        <v>0</v>
      </c>
      <c r="U26" s="288" t="str">
        <f>IF(ISNA(VLOOKUP($E26,'CWG - PEI - BA'!$A$17:$F$101,6,FALSE))=TRUE,"0",VLOOKUP($E26,'CWG - PEI - BA'!$A$17:$F$101,6,FALSE))</f>
        <v>0</v>
      </c>
      <c r="V26" s="86" t="str">
        <f>IF(ISNA(VLOOKUP($E26,'Prov. Champs - CF - SS'!$A$17:$F$101,6,FALSE))=TRUE,"0",VLOOKUP($E26,'Prov. Champs - CF - SS'!$A$17:$F$101,6,FALSE))</f>
        <v>0</v>
      </c>
      <c r="W26" s="86" t="str">
        <f>IF(ISNA(VLOOKUP($E26,'Prov. Champs - CF - BA'!$A$17:$F$101,6,FALSE))=TRUE,"0",VLOOKUP($E26,'Prov. Champs - CF - BA'!$A$17:$F$101,6,FALSE))</f>
        <v>0</v>
      </c>
      <c r="X26" s="288">
        <f>IF(ISNA(VLOOKUP($E26,'NA Stoneham SS'!$A$17:$F$101,6,FALSE))=TRUE,"0",VLOOKUP($E26,'NA Stoneham SS'!$A$17:$F$101,6,FALSE))</f>
        <v>54</v>
      </c>
      <c r="Y26" s="288">
        <f>IF(ISNA(VLOOKUP($E26,'NA Stoneham BA'!$A$17:$F$101,6,FALSE))=TRUE,"0",VLOOKUP($E26,'NA Stoneham BA'!$A$17:$F$101,6,FALSE))</f>
        <v>42</v>
      </c>
      <c r="Z26" s="274" t="str">
        <f>IF(ISNA(VLOOKUP($E26,'JrNats HP'!$A$17:$F$101,6,FALSE))=TRUE,"0",VLOOKUP($E26,'JrNats HP'!$A$17:$F$101,6,FALSE))</f>
        <v>0</v>
      </c>
      <c r="AA26" s="263" t="str">
        <f>IF(ISNA(VLOOKUP($E26,'CC Winsport HP'!$A$17:$F$101,6,FALSE))=TRUE,"0",VLOOKUP($E26,'CC Winsport HP'!$A$17:$F$101,6,FALSE))</f>
        <v>0</v>
      </c>
      <c r="AB26" s="274" t="str">
        <f>IF(ISNA(VLOOKUP($E26,'JrNats SS'!$A$17:$F$101,6,FALSE))=TRUE,"0",VLOOKUP($E26,'JrNats SS'!$A$17:$F$101,6,FALSE))</f>
        <v>0</v>
      </c>
      <c r="AC26" s="274" t="str">
        <f>IF(ISNA(VLOOKUP($E26,'JrNats BA'!$A$17:$F$101,6,FALSE))=TRUE,"0",VLOOKUP($E26,'JrNats BA'!$A$17:$F$101,6,FALSE))</f>
        <v>0</v>
      </c>
      <c r="AD26" s="263" t="str">
        <f>IF(ISNA(VLOOKUP($E26,'CC Yukon BA 2023'!$A$17:$F$101,6,FALSE))=TRUE,"0",VLOOKUP($E26,'CC Yukon BA 2023'!$A$17:$F$101,6,FALSE))</f>
        <v>0</v>
      </c>
      <c r="AE26" s="263" t="str">
        <f>IF(ISNA(VLOOKUP($E26,'CC Yukon SS 2023'!$A$17:$F$101,6,FALSE))=TRUE,"0",VLOOKUP($E26,'CC Yukon SS 2023'!$A$17:$F$101,6,FALSE))</f>
        <v>0</v>
      </c>
    </row>
    <row r="27" spans="1:31" ht="19" customHeight="1" x14ac:dyDescent="0.15">
      <c r="A27" s="217" t="s">
        <v>70</v>
      </c>
      <c r="B27" s="218">
        <v>2009</v>
      </c>
      <c r="C27" s="218" t="s">
        <v>274</v>
      </c>
      <c r="D27" s="218" t="s">
        <v>78</v>
      </c>
      <c r="E27" s="219" t="s">
        <v>63</v>
      </c>
      <c r="F27" s="288">
        <f>IF(ISNA(VLOOKUP($E27,'Ontario Rankings'!$E$6:$M$160,3,FALSE))=TRUE,"0",VLOOKUP($E27,'Ontario Rankings'!$E$6:$M$160,3,FALSE))</f>
        <v>14</v>
      </c>
      <c r="G27" s="291" t="str">
        <f>IF(ISNA(VLOOKUP($E27,'CC Yukon BA'!$A$17:$F$100,6,FALSE))=TRUE,"0",VLOOKUP($E27,'CC Yukon BA'!$A$17:$F$100,6,FALSE))</f>
        <v>0</v>
      </c>
      <c r="H27" s="291" t="str">
        <f>IF(ISNA(VLOOKUP($E27,'CC Yukon SS'!$A$17:$F$100,6,FALSE))=TRUE,"0",VLOOKUP($E27,'CC Yukon SS'!$A$17:$F$100,6,FALSE))</f>
        <v>0</v>
      </c>
      <c r="I27" s="291" t="str">
        <f>IF(ISNA(VLOOKUP($E27,'CC SunPeaks BA'!$A$17:$F$100,6,FALSE))=TRUE,"0",VLOOKUP($E27,'CC SunPeaks BA'!$A$17:$F$100,6,FALSE))</f>
        <v>0</v>
      </c>
      <c r="J27" s="288" t="str">
        <f>IF(ISNA(VLOOKUP($E27,'TT Horseshoe1'!$A$17:$F$100,6,FALSE))=TRUE,"0",VLOOKUP($E27,'TT Horseshoe1'!$A$17:$F$100,6,FALSE))</f>
        <v>0</v>
      </c>
      <c r="K27" s="291" t="str">
        <f>IF(ISNA(VLOOKUP($E27,'CC SunPeaks SS'!$A$17:$F$100,6,FALSE))=TRUE,"0",VLOOKUP($E27,'CC SunPeaks SS'!$A$17:$F$100,6,FALSE))</f>
        <v>0</v>
      </c>
      <c r="L27" s="288" t="str">
        <f>IF(ISNA(VLOOKUP($E27,'TT Horseshoe2'!$A$17:$F$100,6,FALSE))=TRUE,"0",VLOOKUP($E27,'TT Horseshoe2'!$A$17:$F$100,6,FALSE))</f>
        <v>0</v>
      </c>
      <c r="M27" s="291">
        <f>IF(ISNA(VLOOKUP($E27,'CC Horseshoe SS'!$A$17:$F$100,6,FALSE))=TRUE,"0",VLOOKUP($E27,'CC Horseshoe SS'!$A$17:$F$100,6,FALSE))</f>
        <v>26</v>
      </c>
      <c r="N27" s="291" t="str">
        <f>IF(ISNA(VLOOKUP($E27,'CC Horseshoe BA'!$A$17:$F$100,6,FALSE))=TRUE,"0",VLOOKUP($E27,'CC Horseshoe BA'!$A$17:$F$100,6,FALSE))</f>
        <v>0</v>
      </c>
      <c r="O27" s="288" t="str">
        <f>IF(ISNA(VLOOKUP($E27,'NA Winsport SS'!$A$17:$F$100,6,FALSE))=TRUE,"0",VLOOKUP($E27,'NA Winsport SS'!$A$17:$F$100,6,FALSE))</f>
        <v>0</v>
      </c>
      <c r="P27" s="288" t="str">
        <f>IF(ISNA(VLOOKUP($E27,'TT BV 1'!$A$17:$F$100,6,FALSE))=TRUE,"0",VLOOKUP($E27,'TT BV 1'!$A$17:$F$100,6,FALSE))</f>
        <v>0</v>
      </c>
      <c r="Q27" s="288" t="str">
        <f>IF(ISNA(VLOOKUP($E27,'TT BV 2'!$A$17:$F$101,6,FALSE))=TRUE,"0",VLOOKUP($E27,'TT BV 2'!$A$17:$F$101,6,FALSE))</f>
        <v>0</v>
      </c>
      <c r="R27" s="288" t="str">
        <f>IF(ISNA(VLOOKUP($E27,'NA Aspen SS'!$A$17:$F$101,6,FALSE))=TRUE,"0",VLOOKUP($E27,'NA Aspen SS'!$A$17:$F$101,6,FALSE))</f>
        <v>0</v>
      </c>
      <c r="S27" s="288" t="str">
        <f>IF(ISNA(VLOOKUP($E27,'Step Up - Avila'!$A$17:$F$101,6,FALSE))=TRUE,"0",VLOOKUP($E27,'Step Up - Avila'!$A$17:$F$101,6,FALSE))</f>
        <v>0</v>
      </c>
      <c r="T27" s="288" t="str">
        <f>IF(ISNA(VLOOKUP($E27,'CWG - PEI - SS'!$A$17:$F$101,6,FALSE))=TRUE,"0",VLOOKUP($E27,'CWG - PEI - SS'!$A$17:$F$101,6,FALSE))</f>
        <v>0</v>
      </c>
      <c r="U27" s="288" t="str">
        <f>IF(ISNA(VLOOKUP($E27,'CWG - PEI - BA'!$A$17:$F$101,6,FALSE))=TRUE,"0",VLOOKUP($E27,'CWG - PEI - BA'!$A$17:$F$101,6,FALSE))</f>
        <v>0</v>
      </c>
      <c r="V27" s="320">
        <f>IF(ISNA(VLOOKUP($E27,'Prov. Champs - CF - SS'!$A$17:$F$101,6,FALSE))=TRUE,"0",VLOOKUP($E27,'Prov. Champs - CF - SS'!$A$17:$F$101,6,FALSE))</f>
        <v>1</v>
      </c>
      <c r="W27" s="320">
        <f>IF(ISNA(VLOOKUP($E27,'Prov. Champs - CF - BA'!$A$17:$F$101,6,FALSE))=TRUE,"0",VLOOKUP($E27,'Prov. Champs - CF - BA'!$A$17:$F$101,6,FALSE))</f>
        <v>2</v>
      </c>
      <c r="X27" s="288" t="str">
        <f>IF(ISNA(VLOOKUP($E27,'NA Stoneham SS'!$A$17:$F$101,6,FALSE))=TRUE,"0",VLOOKUP($E27,'NA Stoneham SS'!$A$17:$F$101,6,FALSE))</f>
        <v>0</v>
      </c>
      <c r="Y27" s="288" t="str">
        <f>IF(ISNA(VLOOKUP($E27,'NA Stoneham BA'!$A$17:$F$101,6,FALSE))=TRUE,"0",VLOOKUP($E27,'NA Stoneham BA'!$A$17:$F$101,6,FALSE))</f>
        <v>0</v>
      </c>
      <c r="Z27" s="291">
        <f>IF(ISNA(VLOOKUP($E27,'JrNats HP'!$A$17:$F$101,6,FALSE))=TRUE,"0",VLOOKUP($E27,'JrNats HP'!$A$17:$F$101,6,FALSE))</f>
        <v>42</v>
      </c>
      <c r="AA27" s="291" t="str">
        <f>IF(ISNA(VLOOKUP($E27,'CC Winsport HP'!$A$17:$F$101,6,FALSE))=TRUE,"0",VLOOKUP($E27,'CC Winsport HP'!$A$17:$F$101,6,FALSE))</f>
        <v>0</v>
      </c>
      <c r="AB27" s="291">
        <f>IF(ISNA(VLOOKUP($E27,'JrNats SS'!$A$17:$F$101,6,FALSE))=TRUE,"0",VLOOKUP($E27,'JrNats SS'!$A$17:$F$101,6,FALSE))</f>
        <v>34</v>
      </c>
      <c r="AC27" s="291">
        <f>IF(ISNA(VLOOKUP($E27,'JrNats BA'!$A$17:$F$101,6,FALSE))=TRUE,"0",VLOOKUP($E27,'JrNats BA'!$A$17:$F$101,6,FALSE))</f>
        <v>18</v>
      </c>
      <c r="AD27" s="287" t="str">
        <f>IF(ISNA(VLOOKUP($E27,'CC Yukon BA 2023'!$A$17:$F$101,6,FALSE))=TRUE,"0",VLOOKUP($E27,'CC Yukon BA 2023'!$A$17:$F$101,6,FALSE))</f>
        <v>0</v>
      </c>
      <c r="AE27" s="287" t="str">
        <f>IF(ISNA(VLOOKUP($E27,'CC Yukon SS 2023'!$A$17:$F$101,6,FALSE))=TRUE,"0",VLOOKUP($E27,'CC Yukon SS 2023'!$A$17:$F$101,6,FALSE))</f>
        <v>0</v>
      </c>
    </row>
    <row r="28" spans="1:31" s="294" customFormat="1" ht="19" customHeight="1" x14ac:dyDescent="0.15">
      <c r="A28" s="299" t="s">
        <v>70</v>
      </c>
      <c r="B28" s="300">
        <v>2009</v>
      </c>
      <c r="C28" s="300" t="s">
        <v>102</v>
      </c>
      <c r="D28" s="300" t="s">
        <v>77</v>
      </c>
      <c r="E28" s="301" t="s">
        <v>125</v>
      </c>
      <c r="F28" s="86">
        <f>IF(ISNA(VLOOKUP($E28,'Ontario Rankings'!$E$6:$M$160,3,FALSE))=TRUE,"0",VLOOKUP($E28,'Ontario Rankings'!$E$6:$M$160,3,FALSE))</f>
        <v>14</v>
      </c>
      <c r="G28" s="253" t="str">
        <f>IF(ISNA(VLOOKUP($E28,'CC Yukon BA'!$A$17:$F$100,6,FALSE))=TRUE,"0",VLOOKUP($E28,'CC Yukon BA'!$A$17:$F$100,6,FALSE))</f>
        <v>0</v>
      </c>
      <c r="H28" s="253" t="str">
        <f>IF(ISNA(VLOOKUP($E28,'CC Yukon SS'!$A$17:$F$100,6,FALSE))=TRUE,"0",VLOOKUP($E28,'CC Yukon SS'!$A$17:$F$100,6,FALSE))</f>
        <v>0</v>
      </c>
      <c r="I28" s="253" t="str">
        <f>IF(ISNA(VLOOKUP($E28,'CC SunPeaks BA'!$A$17:$F$100,6,FALSE))=TRUE,"0",VLOOKUP($E28,'CC SunPeaks BA'!$A$17:$F$100,6,FALSE))</f>
        <v>0</v>
      </c>
      <c r="J28" s="319">
        <f>IF(ISNA(VLOOKUP($E28,'TT Horseshoe1'!$A$17:$F$100,6,FALSE))=TRUE,"0",VLOOKUP($E28,'TT Horseshoe1'!$A$17:$F$100,6,FALSE))</f>
        <v>7</v>
      </c>
      <c r="K28" s="253" t="str">
        <f>IF(ISNA(VLOOKUP($E28,'CC SunPeaks SS'!$A$17:$F$100,6,FALSE))=TRUE,"0",VLOOKUP($E28,'CC SunPeaks SS'!$A$17:$F$100,6,FALSE))</f>
        <v>0</v>
      </c>
      <c r="L28" s="319">
        <f>IF(ISNA(VLOOKUP($E28,'TT Horseshoe2'!$A$17:$F$100,6,FALSE))=TRUE,"0",VLOOKUP($E28,'TT Horseshoe2'!$A$17:$F$100,6,FALSE))</f>
        <v>6</v>
      </c>
      <c r="M28" s="253" t="str">
        <f>IF(ISNA(VLOOKUP($E28,'CC Horseshoe SS'!$A$17:$F$100,6,FALSE))=TRUE,"0",VLOOKUP($E28,'CC Horseshoe SS'!$A$17:$F$100,6,FALSE))</f>
        <v>0</v>
      </c>
      <c r="N28" s="253" t="str">
        <f>IF(ISNA(VLOOKUP($E28,'CC Horseshoe BA'!$A$17:$F$100,6,FALSE))=TRUE,"0",VLOOKUP($E28,'CC Horseshoe BA'!$A$17:$F$100,6,FALSE))</f>
        <v>0</v>
      </c>
      <c r="O28" s="288" t="str">
        <f>IF(ISNA(VLOOKUP($E28,'NA Winsport SS'!$A$17:$F$100,6,FALSE))=TRUE,"0",VLOOKUP($E28,'NA Winsport SS'!$A$17:$F$100,6,FALSE))</f>
        <v>0</v>
      </c>
      <c r="P28" s="86">
        <f>IF(ISNA(VLOOKUP($E28,'TT BV 1'!$A$17:$F$100,6,FALSE))=TRUE,"0",VLOOKUP($E28,'TT BV 1'!$A$17:$F$100,6,FALSE))</f>
        <v>0</v>
      </c>
      <c r="Q28" s="319">
        <f>IF(ISNA(VLOOKUP($E28,'TT BV 2'!$A$17:$F$101,6,FALSE))=TRUE,"0",VLOOKUP($E28,'TT BV 2'!$A$17:$F$101,6,FALSE))</f>
        <v>8</v>
      </c>
      <c r="R28" s="86" t="str">
        <f>IF(ISNA(VLOOKUP($E28,'NA Aspen SS'!$A$17:$F$101,6,FALSE))=TRUE,"0",VLOOKUP($E28,'NA Aspen SS'!$A$17:$F$101,6,FALSE))</f>
        <v>0</v>
      </c>
      <c r="S28" s="288" t="str">
        <f>IF(ISNA(VLOOKUP($E28,'Step Up - Avila'!$A$17:$F$101,6,FALSE))=TRUE,"0",VLOOKUP($E28,'Step Up - Avila'!$A$17:$F$101,6,FALSE))</f>
        <v>0</v>
      </c>
      <c r="T28" s="288" t="str">
        <f>IF(ISNA(VLOOKUP($E28,'CWG - PEI - SS'!$A$17:$F$101,6,FALSE))=TRUE,"0",VLOOKUP($E28,'CWG - PEI - SS'!$A$17:$F$101,6,FALSE))</f>
        <v>0</v>
      </c>
      <c r="U28" s="288" t="str">
        <f>IF(ISNA(VLOOKUP($E28,'CWG - PEI - BA'!$A$17:$F$101,6,FALSE))=TRUE,"0",VLOOKUP($E28,'CWG - PEI - BA'!$A$17:$F$101,6,FALSE))</f>
        <v>0</v>
      </c>
      <c r="V28" s="319">
        <f>IF(ISNA(VLOOKUP($E28,'Prov. Champs - CF - SS'!$A$17:$F$101,6,FALSE))=TRUE,"0",VLOOKUP($E28,'Prov. Champs - CF - SS'!$A$17:$F$101,6,FALSE))</f>
        <v>7</v>
      </c>
      <c r="W28" s="319">
        <f>IF(ISNA(VLOOKUP($E28,'Prov. Champs - CF - BA'!$A$17:$F$101,6,FALSE))=TRUE,"0",VLOOKUP($E28,'Prov. Champs - CF - BA'!$A$17:$F$101,6,FALSE))</f>
        <v>4</v>
      </c>
      <c r="X28" s="288" t="str">
        <f>IF(ISNA(VLOOKUP($E28,'NA Stoneham SS'!$A$17:$F$101,6,FALSE))=TRUE,"0",VLOOKUP($E28,'NA Stoneham SS'!$A$17:$F$101,6,FALSE))</f>
        <v>0</v>
      </c>
      <c r="Y28" s="288" t="str">
        <f>IF(ISNA(VLOOKUP($E28,'NA Stoneham BA'!$A$17:$F$101,6,FALSE))=TRUE,"0",VLOOKUP($E28,'NA Stoneham BA'!$A$17:$F$101,6,FALSE))</f>
        <v>0</v>
      </c>
      <c r="Z28" s="253">
        <f>IF(ISNA(VLOOKUP($E28,'JrNats HP'!$A$17:$F$101,6,FALSE))=TRUE,"0",VLOOKUP($E28,'JrNats HP'!$A$17:$F$101,6,FALSE))</f>
        <v>35</v>
      </c>
      <c r="AA28" s="253" t="str">
        <f>IF(ISNA(VLOOKUP($E28,'CC Winsport HP'!$A$17:$F$101,6,FALSE))=TRUE,"0",VLOOKUP($E28,'CC Winsport HP'!$A$17:$F$101,6,FALSE))</f>
        <v>0</v>
      </c>
      <c r="AB28" s="253">
        <f>IF(ISNA(VLOOKUP($E28,'JrNats SS'!$A$17:$F$101,6,FALSE))=TRUE,"0",VLOOKUP($E28,'JrNats SS'!$A$17:$F$101,6,FALSE))</f>
        <v>36</v>
      </c>
      <c r="AC28" s="296">
        <f>IF(ISNA(VLOOKUP($E28,'JrNats BA'!$A$17:$F$101,6,FALSE))=TRUE,"0",VLOOKUP($E28,'JrNats BA'!$A$17:$F$101,6,FALSE))</f>
        <v>29</v>
      </c>
      <c r="AD28" s="263" t="str">
        <f>IF(ISNA(VLOOKUP($E28,'CC Yukon BA 2023'!$A$17:$F$101,6,FALSE))=TRUE,"0",VLOOKUP($E28,'CC Yukon BA 2023'!$A$17:$F$101,6,FALSE))</f>
        <v>0</v>
      </c>
      <c r="AE28" s="263" t="str">
        <f>IF(ISNA(VLOOKUP($E28,'CC Yukon SS 2023'!$A$17:$F$101,6,FALSE))=TRUE,"0",VLOOKUP($E28,'CC Yukon SS 2023'!$A$17:$F$101,6,FALSE))</f>
        <v>0</v>
      </c>
    </row>
    <row r="29" spans="1:31" ht="19" customHeight="1" x14ac:dyDescent="0.15">
      <c r="A29" s="311" t="s">
        <v>71</v>
      </c>
      <c r="B29" s="307">
        <v>2007</v>
      </c>
      <c r="C29" s="307" t="s">
        <v>102</v>
      </c>
      <c r="D29" s="307" t="s">
        <v>76</v>
      </c>
      <c r="E29" s="308" t="s">
        <v>48</v>
      </c>
      <c r="F29" s="55">
        <f>IF(ISNA(VLOOKUP($E29,'Ontario Rankings'!$E$6:$M$160,3,FALSE))=TRUE,"0",VLOOKUP($E29,'Ontario Rankings'!$E$6:$M$160,3,FALSE))</f>
        <v>15</v>
      </c>
      <c r="G29" s="263" t="str">
        <f>IF(ISNA(VLOOKUP($E29,'CC Yukon BA'!$A$17:$F$100,6,FALSE))=TRUE,"0",VLOOKUP($E29,'CC Yukon BA'!$A$17:$F$100,6,FALSE))</f>
        <v>0</v>
      </c>
      <c r="H29" s="263" t="str">
        <f>IF(ISNA(VLOOKUP($E29,'CC Yukon SS'!$A$17:$F$100,6,FALSE))=TRUE,"0",VLOOKUP($E29,'CC Yukon SS'!$A$17:$F$100,6,FALSE))</f>
        <v>0</v>
      </c>
      <c r="I29" s="263" t="str">
        <f>IF(ISNA(VLOOKUP($E29,'CC SunPeaks BA'!$A$17:$F$100,6,FALSE))=TRUE,"0",VLOOKUP($E29,'CC SunPeaks BA'!$A$17:$F$100,6,FALSE))</f>
        <v>0</v>
      </c>
      <c r="J29" s="319">
        <f>IF(ISNA(VLOOKUP($E29,'TT Horseshoe1'!$A$17:$F$100,6,FALSE))=TRUE,"0",VLOOKUP($E29,'TT Horseshoe1'!$A$17:$F$100,6,FALSE))</f>
        <v>3</v>
      </c>
      <c r="K29" s="263" t="str">
        <f>IF(ISNA(VLOOKUP($E29,'CC SunPeaks SS'!$A$17:$F$100,6,FALSE))=TRUE,"0",VLOOKUP($E29,'CC SunPeaks SS'!$A$17:$F$100,6,FALSE))</f>
        <v>0</v>
      </c>
      <c r="L29" s="319">
        <f>IF(ISNA(VLOOKUP($E29,'TT Horseshoe2'!$A$17:$F$100,6,FALSE))=TRUE,"0",VLOOKUP($E29,'TT Horseshoe2'!$A$17:$F$100,6,FALSE))</f>
        <v>8</v>
      </c>
      <c r="M29" s="263" t="str">
        <f>IF(ISNA(VLOOKUP($E29,'CC Horseshoe SS'!$A$17:$F$100,6,FALSE))=TRUE,"0",VLOOKUP($E29,'CC Horseshoe SS'!$A$17:$F$100,6,FALSE))</f>
        <v>0</v>
      </c>
      <c r="N29" s="263" t="str">
        <f>IF(ISNA(VLOOKUP($E29,'CC Horseshoe BA'!$A$17:$F$100,6,FALSE))=TRUE,"0",VLOOKUP($E29,'CC Horseshoe BA'!$A$17:$F$100,6,FALSE))</f>
        <v>0</v>
      </c>
      <c r="O29" s="288" t="str">
        <f>IF(ISNA(VLOOKUP($E29,'NA Winsport SS'!$A$17:$F$100,6,FALSE))=TRUE,"0",VLOOKUP($E29,'NA Winsport SS'!$A$17:$F$100,6,FALSE))</f>
        <v>0</v>
      </c>
      <c r="P29" s="86">
        <f>IF(ISNA(VLOOKUP($E29,'TT BV 1'!$A$17:$F$100,6,FALSE))=TRUE,"0",VLOOKUP($E29,'TT BV 1'!$A$17:$F$100,6,FALSE))</f>
        <v>11</v>
      </c>
      <c r="Q29" s="86" t="str">
        <f>IF(ISNA(VLOOKUP($E29,'TT BV 2'!$A$17:$F$101,6,FALSE))=TRUE,"0",VLOOKUP($E29,'TT BV 2'!$A$17:$F$101,6,FALSE))</f>
        <v>0</v>
      </c>
      <c r="R29" s="86" t="str">
        <f>IF(ISNA(VLOOKUP($E29,'NA Aspen SS'!$A$17:$F$101,6,FALSE))=TRUE,"0",VLOOKUP($E29,'NA Aspen SS'!$A$17:$F$101,6,FALSE))</f>
        <v>0</v>
      </c>
      <c r="S29" s="288" t="str">
        <f>IF(ISNA(VLOOKUP($E29,'Step Up - Avila'!$A$17:$F$101,6,FALSE))=TRUE,"0",VLOOKUP($E29,'Step Up - Avila'!$A$17:$F$101,6,FALSE))</f>
        <v>0</v>
      </c>
      <c r="T29" s="288" t="str">
        <f>IF(ISNA(VLOOKUP($E29,'CWG - PEI - SS'!$A$17:$F$101,6,FALSE))=TRUE,"0",VLOOKUP($E29,'CWG - PEI - SS'!$A$17:$F$101,6,FALSE))</f>
        <v>0</v>
      </c>
      <c r="U29" s="288" t="str">
        <f>IF(ISNA(VLOOKUP($E29,'CWG - PEI - BA'!$A$17:$F$101,6,FALSE))=TRUE,"0",VLOOKUP($E29,'CWG - PEI - BA'!$A$17:$F$101,6,FALSE))</f>
        <v>0</v>
      </c>
      <c r="V29" s="319">
        <f>IF(ISNA(VLOOKUP($E29,'Prov. Champs - CF - SS'!$A$17:$F$101,6,FALSE))=TRUE,"0",VLOOKUP($E29,'Prov. Champs - CF - SS'!$A$17:$F$101,6,FALSE))</f>
        <v>2</v>
      </c>
      <c r="W29" s="86">
        <f>IF(ISNA(VLOOKUP($E29,'Prov. Champs - CF - BA'!$A$17:$F$101,6,FALSE))=TRUE,"0",VLOOKUP($E29,'Prov. Champs - CF - BA'!$A$17:$F$101,6,FALSE))</f>
        <v>22</v>
      </c>
      <c r="X29" s="288" t="str">
        <f>IF(ISNA(VLOOKUP($E29,'NA Stoneham SS'!$A$17:$F$101,6,FALSE))=TRUE,"0",VLOOKUP($E29,'NA Stoneham SS'!$A$17:$F$101,6,FALSE))</f>
        <v>0</v>
      </c>
      <c r="Y29" s="288" t="str">
        <f>IF(ISNA(VLOOKUP($E29,'NA Stoneham BA'!$A$17:$F$101,6,FALSE))=TRUE,"0",VLOOKUP($E29,'NA Stoneham BA'!$A$17:$F$101,6,FALSE))</f>
        <v>0</v>
      </c>
      <c r="Z29" s="296">
        <f>IF(ISNA(VLOOKUP($E29,'JrNats HP'!$A$17:$F$101,6,FALSE))=TRUE,"0",VLOOKUP($E29,'JrNats HP'!$A$17:$F$101,6,FALSE))</f>
        <v>30</v>
      </c>
      <c r="AA29" s="263" t="str">
        <f>IF(ISNA(VLOOKUP($E29,'CC Winsport HP'!$A$17:$F$101,6,FALSE))=TRUE,"0",VLOOKUP($E29,'CC Winsport HP'!$A$17:$F$101,6,FALSE))</f>
        <v>0</v>
      </c>
      <c r="AB29" s="274">
        <f>IF(ISNA(VLOOKUP($E29,'JrNats SS'!$A$17:$F$101,6,FALSE))=TRUE,"0",VLOOKUP($E29,'JrNats SS'!$A$17:$F$101,6,FALSE))</f>
        <v>46</v>
      </c>
      <c r="AC29" s="274">
        <f>IF(ISNA(VLOOKUP($E29,'JrNats BA'!$A$17:$F$101,6,FALSE))=TRUE,"0",VLOOKUP($E29,'JrNats BA'!$A$17:$F$101,6,FALSE))</f>
        <v>63</v>
      </c>
      <c r="AD29" s="296">
        <f>IF(ISNA(VLOOKUP($E29,'CC Yukon BA 2023'!$A$17:$F$101,6,FALSE))=TRUE,"0",VLOOKUP($E29,'CC Yukon BA 2023'!$A$17:$F$101,6,FALSE))</f>
        <v>27</v>
      </c>
      <c r="AE29" s="263" t="str">
        <f>IF(ISNA(VLOOKUP($E29,'CC Yukon SS 2023'!$A$17:$F$101,6,FALSE))=TRUE,"0",VLOOKUP($E29,'CC Yukon SS 2023'!$A$17:$F$101,6,FALSE))</f>
        <v>DNS</v>
      </c>
    </row>
    <row r="30" spans="1:31" s="292" customFormat="1" ht="19" customHeight="1" x14ac:dyDescent="0.15">
      <c r="A30" s="309" t="s">
        <v>95</v>
      </c>
      <c r="B30" s="348">
        <v>2009</v>
      </c>
      <c r="C30" s="348" t="s">
        <v>102</v>
      </c>
      <c r="D30" s="348" t="s">
        <v>78</v>
      </c>
      <c r="E30" s="349" t="s">
        <v>124</v>
      </c>
      <c r="F30" s="55">
        <f>IF(ISNA(VLOOKUP($E30,'Ontario Rankings'!$E$6:$M$160,3,FALSE))=TRUE,"0",VLOOKUP($E30,'Ontario Rankings'!$E$6:$M$160,3,FALSE))</f>
        <v>16</v>
      </c>
      <c r="G30" s="263" t="str">
        <f>IF(ISNA(VLOOKUP($E30,'CC Yukon BA'!$A$17:$F$100,6,FALSE))=TRUE,"0",VLOOKUP($E30,'CC Yukon BA'!$A$17:$F$100,6,FALSE))</f>
        <v>0</v>
      </c>
      <c r="H30" s="263" t="str">
        <f>IF(ISNA(VLOOKUP($E30,'CC Yukon SS'!$A$17:$F$100,6,FALSE))=TRUE,"0",VLOOKUP($E30,'CC Yukon SS'!$A$17:$F$100,6,FALSE))</f>
        <v>0</v>
      </c>
      <c r="I30" s="263" t="str">
        <f>IF(ISNA(VLOOKUP($E30,'CC SunPeaks BA'!$A$17:$F$100,6,FALSE))=TRUE,"0",VLOOKUP($E30,'CC SunPeaks BA'!$A$17:$F$100,6,FALSE))</f>
        <v>0</v>
      </c>
      <c r="J30" s="319">
        <f>IF(ISNA(VLOOKUP($E30,'TT Horseshoe1'!$A$17:$F$100,6,FALSE))=TRUE,"0",VLOOKUP($E30,'TT Horseshoe1'!$A$17:$F$100,6,FALSE))</f>
        <v>3</v>
      </c>
      <c r="K30" s="263" t="str">
        <f>IF(ISNA(VLOOKUP($E30,'CC SunPeaks SS'!$A$17:$F$100,6,FALSE))=TRUE,"0",VLOOKUP($E30,'CC SunPeaks SS'!$A$17:$F$100,6,FALSE))</f>
        <v>0</v>
      </c>
      <c r="L30" s="319">
        <f>IF(ISNA(VLOOKUP($E30,'TT Horseshoe2'!$A$17:$F$100,6,FALSE))=TRUE,"0",VLOOKUP($E30,'TT Horseshoe2'!$A$17:$F$100,6,FALSE))</f>
        <v>2</v>
      </c>
      <c r="M30" s="263" t="str">
        <f>IF(ISNA(VLOOKUP($E30,'CC Horseshoe SS'!$A$17:$F$100,6,FALSE))=TRUE,"0",VLOOKUP($E30,'CC Horseshoe SS'!$A$17:$F$100,6,FALSE))</f>
        <v>0</v>
      </c>
      <c r="N30" s="263" t="str">
        <f>IF(ISNA(VLOOKUP($E30,'CC Horseshoe BA'!$A$17:$F$100,6,FALSE))=TRUE,"0",VLOOKUP($E30,'CC Horseshoe BA'!$A$17:$F$100,6,FALSE))</f>
        <v>0</v>
      </c>
      <c r="O30" s="288" t="str">
        <f>IF(ISNA(VLOOKUP($E30,'NA Winsport SS'!$A$17:$F$100,6,FALSE))=TRUE,"0",VLOOKUP($E30,'NA Winsport SS'!$A$17:$F$100,6,FALSE))</f>
        <v>0</v>
      </c>
      <c r="P30" s="86">
        <f>IF(ISNA(VLOOKUP($E30,'TT BV 1'!$A$17:$F$100,6,FALSE))=TRUE,"0",VLOOKUP($E30,'TT BV 1'!$A$17:$F$100,6,FALSE))</f>
        <v>13</v>
      </c>
      <c r="Q30" s="86">
        <f>IF(ISNA(VLOOKUP($E30,'TT BV 2'!$A$17:$F$101,6,FALSE))=TRUE,"0",VLOOKUP($E30,'TT BV 2'!$A$17:$F$101,6,FALSE))</f>
        <v>52</v>
      </c>
      <c r="R30" s="86" t="str">
        <f>IF(ISNA(VLOOKUP($E30,'NA Aspen SS'!$A$17:$F$101,6,FALSE))=TRUE,"0",VLOOKUP($E30,'NA Aspen SS'!$A$17:$F$101,6,FALSE))</f>
        <v>0</v>
      </c>
      <c r="S30" s="288" t="str">
        <f>IF(ISNA(VLOOKUP($E30,'Step Up - Avila'!$A$17:$F$101,6,FALSE))=TRUE,"0",VLOOKUP($E30,'Step Up - Avila'!$A$17:$F$101,6,FALSE))</f>
        <v>0</v>
      </c>
      <c r="T30" s="288" t="str">
        <f>IF(ISNA(VLOOKUP($E30,'CWG - PEI - SS'!$A$17:$F$101,6,FALSE))=TRUE,"0",VLOOKUP($E30,'CWG - PEI - SS'!$A$17:$F$101,6,FALSE))</f>
        <v>0</v>
      </c>
      <c r="U30" s="288" t="str">
        <f>IF(ISNA(VLOOKUP($E30,'CWG - PEI - BA'!$A$17:$F$101,6,FALSE))=TRUE,"0",VLOOKUP($E30,'CWG - PEI - BA'!$A$17:$F$101,6,FALSE))</f>
        <v>0</v>
      </c>
      <c r="V30" s="319">
        <f>IF(ISNA(VLOOKUP($E30,'Prov. Champs - CF - SS'!$A$17:$F$101,6,FALSE))=TRUE,"0",VLOOKUP($E30,'Prov. Champs - CF - SS'!$A$17:$F$101,6,FALSE))</f>
        <v>8</v>
      </c>
      <c r="W30" s="319">
        <f>IF(ISNA(VLOOKUP($E30,'Prov. Champs - CF - BA'!$A$17:$F$101,6,FALSE))=TRUE,"0",VLOOKUP($E30,'Prov. Champs - CF - BA'!$A$17:$F$101,6,FALSE))</f>
        <v>7</v>
      </c>
      <c r="X30" s="288" t="str">
        <f>IF(ISNA(VLOOKUP($E30,'NA Stoneham SS'!$A$17:$F$101,6,FALSE))=TRUE,"0",VLOOKUP($E30,'NA Stoneham SS'!$A$17:$F$101,6,FALSE))</f>
        <v>0</v>
      </c>
      <c r="Y30" s="288" t="str">
        <f>IF(ISNA(VLOOKUP($E30,'NA Stoneham BA'!$A$17:$F$101,6,FALSE))=TRUE,"0",VLOOKUP($E30,'NA Stoneham BA'!$A$17:$F$101,6,FALSE))</f>
        <v>0</v>
      </c>
      <c r="Z30" s="274">
        <f>IF(ISNA(VLOOKUP($E30,'JrNats HP'!$A$17:$F$101,6,FALSE))=TRUE,"0",VLOOKUP($E30,'JrNats HP'!$A$17:$F$101,6,FALSE))</f>
        <v>47</v>
      </c>
      <c r="AA30" s="263" t="str">
        <f>IF(ISNA(VLOOKUP($E30,'CC Winsport HP'!$A$17:$F$101,6,FALSE))=TRUE,"0",VLOOKUP($E30,'CC Winsport HP'!$A$17:$F$101,6,FALSE))</f>
        <v>0</v>
      </c>
      <c r="AB30" s="274">
        <f>IF(ISNA(VLOOKUP($E30,'JrNats SS'!$A$17:$F$101,6,FALSE))=TRUE,"0",VLOOKUP($E30,'JrNats SS'!$A$17:$F$101,6,FALSE))</f>
        <v>40</v>
      </c>
      <c r="AC30" s="274" t="str">
        <f>IF(ISNA(VLOOKUP($E30,'JrNats BA'!$A$17:$F$101,6,FALSE))=TRUE,"0",VLOOKUP($E30,'JrNats BA'!$A$17:$F$101,6,FALSE))</f>
        <v>DNS</v>
      </c>
      <c r="AD30" s="296">
        <f>IF(ISNA(VLOOKUP($E30,'CC Yukon BA 2023'!$A$17:$F$101,6,FALSE))=TRUE,"0",VLOOKUP($E30,'CC Yukon BA 2023'!$A$17:$F$101,6,FALSE))</f>
        <v>33</v>
      </c>
      <c r="AE30" s="263">
        <f>IF(ISNA(VLOOKUP($E30,'CC Yukon SS 2023'!$A$17:$F$101,6,FALSE))=TRUE,"0",VLOOKUP($E30,'CC Yukon SS 2023'!$A$17:$F$101,6,FALSE))</f>
        <v>37</v>
      </c>
    </row>
    <row r="31" spans="1:31" ht="19" customHeight="1" x14ac:dyDescent="0.15">
      <c r="A31" s="306" t="s">
        <v>277</v>
      </c>
      <c r="B31" s="307">
        <v>2008</v>
      </c>
      <c r="C31" s="307" t="s">
        <v>102</v>
      </c>
      <c r="D31" s="307" t="s">
        <v>77</v>
      </c>
      <c r="E31" s="308" t="s">
        <v>55</v>
      </c>
      <c r="F31" s="55">
        <f>IF(ISNA(VLOOKUP($E31,'Ontario Rankings'!$E$6:$M$160,3,FALSE))=TRUE,"0",VLOOKUP($E31,'Ontario Rankings'!$E$6:$M$160,3,FALSE))</f>
        <v>17</v>
      </c>
      <c r="G31" s="263" t="str">
        <f>IF(ISNA(VLOOKUP($E31,'CC Yukon BA'!$A$17:$F$100,6,FALSE))=TRUE,"0",VLOOKUP($E31,'CC Yukon BA'!$A$17:$F$100,6,FALSE))</f>
        <v>0</v>
      </c>
      <c r="H31" s="263" t="str">
        <f>IF(ISNA(VLOOKUP($E31,'CC Yukon SS'!$A$17:$F$100,6,FALSE))=TRUE,"0",VLOOKUP($E31,'CC Yukon SS'!$A$17:$F$100,6,FALSE))</f>
        <v>0</v>
      </c>
      <c r="I31" s="263" t="str">
        <f>IF(ISNA(VLOOKUP($E31,'CC SunPeaks BA'!$A$17:$F$100,6,FALSE))=TRUE,"0",VLOOKUP($E31,'CC SunPeaks BA'!$A$17:$F$100,6,FALSE))</f>
        <v>0</v>
      </c>
      <c r="J31" s="319">
        <f>IF(ISNA(VLOOKUP($E31,'TT Horseshoe1'!$A$17:$F$100,6,FALSE))=TRUE,"0",VLOOKUP($E31,'TT Horseshoe1'!$A$17:$F$100,6,FALSE))</f>
        <v>1</v>
      </c>
      <c r="K31" s="263" t="str">
        <f>IF(ISNA(VLOOKUP($E31,'CC SunPeaks SS'!$A$17:$F$100,6,FALSE))=TRUE,"0",VLOOKUP($E31,'CC SunPeaks SS'!$A$17:$F$100,6,FALSE))</f>
        <v>0</v>
      </c>
      <c r="L31" s="319">
        <f>IF(ISNA(VLOOKUP($E31,'TT Horseshoe2'!$A$17:$F$100,6,FALSE))=TRUE,"0",VLOOKUP($E31,'TT Horseshoe2'!$A$17:$F$100,6,FALSE))</f>
        <v>1</v>
      </c>
      <c r="M31" s="263">
        <f>IF(ISNA(VLOOKUP($E31,'CC Horseshoe SS'!$A$17:$F$100,6,FALSE))=TRUE,"0",VLOOKUP($E31,'CC Horseshoe SS'!$A$17:$F$100,6,FALSE))</f>
        <v>31</v>
      </c>
      <c r="N31" s="296">
        <f>IF(ISNA(VLOOKUP($E31,'CC Horseshoe BA'!$A$17:$F$100,6,FALSE))=TRUE,"0",VLOOKUP($E31,'CC Horseshoe BA'!$A$17:$F$100,6,FALSE))</f>
        <v>22</v>
      </c>
      <c r="O31" s="288" t="str">
        <f>IF(ISNA(VLOOKUP($E31,'NA Winsport SS'!$A$17:$F$100,6,FALSE))=TRUE,"0",VLOOKUP($E31,'NA Winsport SS'!$A$17:$F$100,6,FALSE))</f>
        <v>0</v>
      </c>
      <c r="P31" s="319">
        <f>IF(ISNA(VLOOKUP($E31,'TT BV 1'!$A$17:$F$100,6,FALSE))=TRUE,"0",VLOOKUP($E31,'TT BV 1'!$A$17:$F$100,6,FALSE))</f>
        <v>2</v>
      </c>
      <c r="Q31" s="319">
        <f>IF(ISNA(VLOOKUP($E31,'TT BV 2'!$A$17:$F$101,6,FALSE))=TRUE,"0",VLOOKUP($E31,'TT BV 2'!$A$17:$F$101,6,FALSE))</f>
        <v>1</v>
      </c>
      <c r="R31" s="86" t="str">
        <f>IF(ISNA(VLOOKUP($E31,'NA Aspen SS'!$A$17:$F$101,6,FALSE))=TRUE,"0",VLOOKUP($E31,'NA Aspen SS'!$A$17:$F$101,6,FALSE))</f>
        <v>0</v>
      </c>
      <c r="S31" s="288">
        <f>IF(ISNA(VLOOKUP($E31,'Step Up - Avila'!$A$17:$F$101,6,FALSE))=TRUE,"0",VLOOKUP($E31,'Step Up - Avila'!$A$17:$F$101,6,FALSE))</f>
        <v>38</v>
      </c>
      <c r="T31" s="288" t="str">
        <f>IF(ISNA(VLOOKUP($E31,'CWG - PEI - SS'!$A$17:$F$101,6,FALSE))=TRUE,"0",VLOOKUP($E31,'CWG - PEI - SS'!$A$17:$F$101,6,FALSE))</f>
        <v>0</v>
      </c>
      <c r="U31" s="288" t="str">
        <f>IF(ISNA(VLOOKUP($E31,'CWG - PEI - BA'!$A$17:$F$101,6,FALSE))=TRUE,"0",VLOOKUP($E31,'CWG - PEI - BA'!$A$17:$F$101,6,FALSE))</f>
        <v>0</v>
      </c>
      <c r="V31" s="86">
        <f>IF(ISNA(VLOOKUP($E31,'Prov. Champs - CF - SS'!$A$17:$F$101,6,FALSE))=TRUE,"0",VLOOKUP($E31,'Prov. Champs - CF - SS'!$A$17:$F$101,6,FALSE))</f>
        <v>21</v>
      </c>
      <c r="W31" s="319">
        <f>IF(ISNA(VLOOKUP($E31,'Prov. Champs - CF - BA'!$A$17:$F$101,6,FALSE))=TRUE,"0",VLOOKUP($E31,'Prov. Champs - CF - BA'!$A$17:$F$101,6,FALSE))</f>
        <v>5</v>
      </c>
      <c r="X31" s="288" t="str">
        <f>IF(ISNA(VLOOKUP($E31,'NA Stoneham SS'!$A$17:$F$101,6,FALSE))=TRUE,"0",VLOOKUP($E31,'NA Stoneham SS'!$A$17:$F$101,6,FALSE))</f>
        <v>0</v>
      </c>
      <c r="Y31" s="288" t="str">
        <f>IF(ISNA(VLOOKUP($E31,'NA Stoneham BA'!$A$17:$F$101,6,FALSE))=TRUE,"0",VLOOKUP($E31,'NA Stoneham BA'!$A$17:$F$101,6,FALSE))</f>
        <v>0</v>
      </c>
      <c r="Z31" s="274">
        <f>IF(ISNA(VLOOKUP($E31,'JrNats HP'!$A$17:$F$101,6,FALSE))=TRUE,"0",VLOOKUP($E31,'JrNats HP'!$A$17:$F$101,6,FALSE))</f>
        <v>54</v>
      </c>
      <c r="AA31" s="263" t="str">
        <f>IF(ISNA(VLOOKUP($E31,'CC Winsport HP'!$A$17:$F$101,6,FALSE))=TRUE,"0",VLOOKUP($E31,'CC Winsport HP'!$A$17:$F$101,6,FALSE))</f>
        <v>0</v>
      </c>
      <c r="AB31" s="274">
        <f>IF(ISNA(VLOOKUP($E31,'JrNats SS'!$A$17:$F$101,6,FALSE))=TRUE,"0",VLOOKUP($E31,'JrNats SS'!$A$17:$F$101,6,FALSE))</f>
        <v>53</v>
      </c>
      <c r="AC31" s="274">
        <f>IF(ISNA(VLOOKUP($E31,'JrNats BA'!$A$17:$F$101,6,FALSE))=TRUE,"0",VLOOKUP($E31,'JrNats BA'!$A$17:$F$101,6,FALSE))</f>
        <v>53</v>
      </c>
      <c r="AD31" s="263">
        <f>IF(ISNA(VLOOKUP($E31,'CC Yukon BA 2023'!$A$17:$F$101,6,FALSE))=TRUE,"0",VLOOKUP($E31,'CC Yukon BA 2023'!$A$17:$F$101,6,FALSE))</f>
        <v>54</v>
      </c>
      <c r="AE31" s="263">
        <f>IF(ISNA(VLOOKUP($E31,'CC Yukon SS 2023'!$A$17:$F$101,6,FALSE))=TRUE,"0",VLOOKUP($E31,'CC Yukon SS 2023'!$A$17:$F$101,6,FALSE))</f>
        <v>51</v>
      </c>
    </row>
    <row r="32" spans="1:31" ht="19" customHeight="1" x14ac:dyDescent="0.15">
      <c r="A32" s="310" t="s">
        <v>276</v>
      </c>
      <c r="B32" s="307">
        <v>2006</v>
      </c>
      <c r="C32" s="307" t="s">
        <v>102</v>
      </c>
      <c r="D32" s="307" t="s">
        <v>76</v>
      </c>
      <c r="E32" s="308" t="s">
        <v>149</v>
      </c>
      <c r="F32" s="55">
        <f>IF(ISNA(VLOOKUP($E32,'Ontario Rankings'!$E$6:$M$160,3,FALSE))=TRUE,"0",VLOOKUP($E32,'Ontario Rankings'!$E$6:$M$160,3,FALSE))</f>
        <v>18</v>
      </c>
      <c r="G32" s="263" t="str">
        <f>IF(ISNA(VLOOKUP($E32,'CC Yukon BA'!$A$17:$F$100,6,FALSE))=TRUE,"0",VLOOKUP($E32,'CC Yukon BA'!$A$17:$F$100,6,FALSE))</f>
        <v>0</v>
      </c>
      <c r="H32" s="263" t="str">
        <f>IF(ISNA(VLOOKUP($E32,'CC Yukon SS'!$A$17:$F$100,6,FALSE))=TRUE,"0",VLOOKUP($E32,'CC Yukon SS'!$A$17:$F$100,6,FALSE))</f>
        <v>0</v>
      </c>
      <c r="I32" s="263" t="str">
        <f>IF(ISNA(VLOOKUP($E32,'CC SunPeaks BA'!$A$17:$F$100,6,FALSE))=TRUE,"0",VLOOKUP($E32,'CC SunPeaks BA'!$A$17:$F$100,6,FALSE))</f>
        <v>0</v>
      </c>
      <c r="J32" s="86" t="str">
        <f>IF(ISNA(VLOOKUP($E32,'TT Horseshoe1'!$A$17:$F$100,6,FALSE))=TRUE,"0",VLOOKUP($E32,'TT Horseshoe1'!$A$17:$F$100,6,FALSE))</f>
        <v>0</v>
      </c>
      <c r="K32" s="263" t="str">
        <f>IF(ISNA(VLOOKUP($E32,'CC SunPeaks SS'!$A$17:$F$100,6,FALSE))=TRUE,"0",VLOOKUP($E32,'CC SunPeaks SS'!$A$17:$F$100,6,FALSE))</f>
        <v>0</v>
      </c>
      <c r="L32" s="86" t="str">
        <f>IF(ISNA(VLOOKUP($E32,'TT Horseshoe2'!$A$17:$F$100,6,FALSE))=TRUE,"0",VLOOKUP($E32,'TT Horseshoe2'!$A$17:$F$100,6,FALSE))</f>
        <v>0</v>
      </c>
      <c r="M32" s="296">
        <f>IF(ISNA(VLOOKUP($E32,'CC Horseshoe SS'!$A$17:$F$100,6,FALSE))=TRUE,"0",VLOOKUP($E32,'CC Horseshoe SS'!$A$17:$F$100,6,FALSE))</f>
        <v>30</v>
      </c>
      <c r="N32" s="263">
        <f>IF(ISNA(VLOOKUP($E32,'CC Horseshoe BA'!$A$17:$F$100,6,FALSE))=TRUE,"0",VLOOKUP($E32,'CC Horseshoe BA'!$A$17:$F$100,6,FALSE))</f>
        <v>31</v>
      </c>
      <c r="O32" s="288" t="str">
        <f>IF(ISNA(VLOOKUP($E32,'NA Winsport SS'!$A$17:$F$100,6,FALSE))=TRUE,"0",VLOOKUP($E32,'NA Winsport SS'!$A$17:$F$100,6,FALSE))</f>
        <v>0</v>
      </c>
      <c r="P32" s="319">
        <f>IF(ISNA(VLOOKUP($E32,'TT BV 1'!$A$17:$F$100,6,FALSE))=TRUE,"0",VLOOKUP($E32,'TT BV 1'!$A$17:$F$100,6,FALSE))</f>
        <v>3</v>
      </c>
      <c r="Q32" s="319">
        <f>IF(ISNA(VLOOKUP($E32,'TT BV 2'!$A$17:$F$101,6,FALSE))=TRUE,"0",VLOOKUP($E32,'TT BV 2'!$A$17:$F$101,6,FALSE))</f>
        <v>6</v>
      </c>
      <c r="R32" s="86" t="str">
        <f>IF(ISNA(VLOOKUP($E32,'NA Aspen SS'!$A$17:$F$101,6,FALSE))=TRUE,"0",VLOOKUP($E32,'NA Aspen SS'!$A$17:$F$101,6,FALSE))</f>
        <v>0</v>
      </c>
      <c r="S32" s="288" t="str">
        <f>IF(ISNA(VLOOKUP($E32,'Step Up - Avila'!$A$17:$F$101,6,FALSE))=TRUE,"0",VLOOKUP($E32,'Step Up - Avila'!$A$17:$F$101,6,FALSE))</f>
        <v>0</v>
      </c>
      <c r="T32" s="288" t="str">
        <f>IF(ISNA(VLOOKUP($E32,'CWG - PEI - SS'!$A$17:$F$101,6,FALSE))=TRUE,"0",VLOOKUP($E32,'CWG - PEI - SS'!$A$17:$F$101,6,FALSE))</f>
        <v>0</v>
      </c>
      <c r="U32" s="288" t="str">
        <f>IF(ISNA(VLOOKUP($E32,'CWG - PEI - BA'!$A$17:$F$101,6,FALSE))=TRUE,"0",VLOOKUP($E32,'CWG - PEI - BA'!$A$17:$F$101,6,FALSE))</f>
        <v>0</v>
      </c>
      <c r="V32" s="86">
        <f>IF(ISNA(VLOOKUP($E32,'Prov. Champs - CF - SS'!$A$17:$F$101,6,FALSE))=TRUE,"0",VLOOKUP($E32,'Prov. Champs - CF - SS'!$A$17:$F$101,6,FALSE))</f>
        <v>23</v>
      </c>
      <c r="W32" s="86">
        <f>IF(ISNA(VLOOKUP($E32,'Prov. Champs - CF - BA'!$A$17:$F$101,6,FALSE))=TRUE,"0",VLOOKUP($E32,'Prov. Champs - CF - BA'!$A$17:$F$101,6,FALSE))</f>
        <v>19</v>
      </c>
      <c r="X32" s="288" t="str">
        <f>IF(ISNA(VLOOKUP($E32,'NA Stoneham SS'!$A$17:$F$101,6,FALSE))=TRUE,"0",VLOOKUP($E32,'NA Stoneham SS'!$A$17:$F$101,6,FALSE))</f>
        <v>0</v>
      </c>
      <c r="Y32" s="288" t="str">
        <f>IF(ISNA(VLOOKUP($E32,'NA Stoneham BA'!$A$17:$F$101,6,FALSE))=TRUE,"0",VLOOKUP($E32,'NA Stoneham BA'!$A$17:$F$101,6,FALSE))</f>
        <v>0</v>
      </c>
      <c r="Z32" s="274">
        <f>IF(ISNA(VLOOKUP($E32,'JrNats HP'!$A$17:$F$101,6,FALSE))=TRUE,"0",VLOOKUP($E32,'JrNats HP'!$A$17:$F$101,6,FALSE))</f>
        <v>38</v>
      </c>
      <c r="AA32" s="263" t="str">
        <f>IF(ISNA(VLOOKUP($E32,'CC Winsport HP'!$A$17:$F$101,6,FALSE))=TRUE,"0",VLOOKUP($E32,'CC Winsport HP'!$A$17:$F$101,6,FALSE))</f>
        <v>0</v>
      </c>
      <c r="AB32" s="274">
        <f>IF(ISNA(VLOOKUP($E32,'JrNats SS'!$A$17:$F$101,6,FALSE))=TRUE,"0",VLOOKUP($E32,'JrNats SS'!$A$17:$F$101,6,FALSE))</f>
        <v>41</v>
      </c>
      <c r="AC32" s="274">
        <f>IF(ISNA(VLOOKUP($E32,'JrNats BA'!$A$17:$F$101,6,FALSE))=TRUE,"0",VLOOKUP($E32,'JrNats BA'!$A$17:$F$101,6,FALSE))</f>
        <v>41</v>
      </c>
      <c r="AD32" s="263">
        <f>IF(ISNA(VLOOKUP($E32,'CC Yukon BA 2023'!$A$17:$F$101,6,FALSE))=TRUE,"0",VLOOKUP($E32,'CC Yukon BA 2023'!$A$17:$F$101,6,FALSE))</f>
        <v>49</v>
      </c>
      <c r="AE32" s="263">
        <f>IF(ISNA(VLOOKUP($E32,'CC Yukon SS 2023'!$A$17:$F$101,6,FALSE))=TRUE,"0",VLOOKUP($E32,'CC Yukon SS 2023'!$A$17:$F$101,6,FALSE))</f>
        <v>53</v>
      </c>
    </row>
    <row r="33" spans="1:31" ht="19" customHeight="1" x14ac:dyDescent="0.15">
      <c r="A33" s="310" t="s">
        <v>95</v>
      </c>
      <c r="B33" s="307">
        <v>2006</v>
      </c>
      <c r="C33" s="307" t="s">
        <v>102</v>
      </c>
      <c r="D33" s="307" t="s">
        <v>76</v>
      </c>
      <c r="E33" s="308" t="s">
        <v>111</v>
      </c>
      <c r="F33" s="55">
        <f>IF(ISNA(VLOOKUP($E33,'Ontario Rankings'!$E$6:$M$160,3,FALSE))=TRUE,"0",VLOOKUP($E33,'Ontario Rankings'!$E$6:$M$160,3,FALSE))</f>
        <v>19</v>
      </c>
      <c r="G33" s="263" t="str">
        <f>IF(ISNA(VLOOKUP($E33,'CC Yukon BA'!$A$17:$F$100,6,FALSE))=TRUE,"0",VLOOKUP($E33,'CC Yukon BA'!$A$17:$F$100,6,FALSE))</f>
        <v>0</v>
      </c>
      <c r="H33" s="263" t="str">
        <f>IF(ISNA(VLOOKUP($E33,'CC Yukon SS'!$A$17:$F$100,6,FALSE))=TRUE,"0",VLOOKUP($E33,'CC Yukon SS'!$A$17:$F$100,6,FALSE))</f>
        <v>0</v>
      </c>
      <c r="I33" s="263" t="str">
        <f>IF(ISNA(VLOOKUP($E33,'CC SunPeaks BA'!$A$17:$F$100,6,FALSE))=TRUE,"0",VLOOKUP($E33,'CC SunPeaks BA'!$A$17:$F$100,6,FALSE))</f>
        <v>0</v>
      </c>
      <c r="J33" s="319">
        <f>IF(ISNA(VLOOKUP($E33,'TT Horseshoe1'!$A$17:$F$100,6,FALSE))=TRUE,"0",VLOOKUP($E33,'TT Horseshoe1'!$A$17:$F$100,6,FALSE))</f>
        <v>5</v>
      </c>
      <c r="K33" s="263" t="str">
        <f>IF(ISNA(VLOOKUP($E33,'CC SunPeaks SS'!$A$17:$F$100,6,FALSE))=TRUE,"0",VLOOKUP($E33,'CC SunPeaks SS'!$A$17:$F$100,6,FALSE))</f>
        <v>0</v>
      </c>
      <c r="L33" s="319">
        <f>IF(ISNA(VLOOKUP($E33,'TT Horseshoe2'!$A$17:$F$100,6,FALSE))=TRUE,"0",VLOOKUP($E33,'TT Horseshoe2'!$A$17:$F$100,6,FALSE))</f>
        <v>8</v>
      </c>
      <c r="M33" s="263" t="str">
        <f>IF(ISNA(VLOOKUP($E33,'CC Horseshoe SS'!$A$17:$F$100,6,FALSE))=TRUE,"0",VLOOKUP($E33,'CC Horseshoe SS'!$A$17:$F$100,6,FALSE))</f>
        <v>0</v>
      </c>
      <c r="N33" s="263" t="str">
        <f>IF(ISNA(VLOOKUP($E33,'CC Horseshoe BA'!$A$17:$F$100,6,FALSE))=TRUE,"0",VLOOKUP($E33,'CC Horseshoe BA'!$A$17:$F$100,6,FALSE))</f>
        <v>0</v>
      </c>
      <c r="O33" s="288" t="str">
        <f>IF(ISNA(VLOOKUP($E33,'NA Winsport SS'!$A$17:$F$100,6,FALSE))=TRUE,"0",VLOOKUP($E33,'NA Winsport SS'!$A$17:$F$100,6,FALSE))</f>
        <v>0</v>
      </c>
      <c r="P33" s="86">
        <f>IF(ISNA(VLOOKUP($E33,'TT BV 1'!$A$17:$F$100,6,FALSE))=TRUE,"0",VLOOKUP($E33,'TT BV 1'!$A$17:$F$100,6,FALSE))</f>
        <v>51</v>
      </c>
      <c r="Q33" s="319">
        <f>IF(ISNA(VLOOKUP($E33,'TT BV 2'!$A$17:$F$101,6,FALSE))=TRUE,"0",VLOOKUP($E33,'TT BV 2'!$A$17:$F$101,6,FALSE))</f>
        <v>5</v>
      </c>
      <c r="R33" s="86" t="str">
        <f>IF(ISNA(VLOOKUP($E33,'NA Aspen SS'!$A$17:$F$101,6,FALSE))=TRUE,"0",VLOOKUP($E33,'NA Aspen SS'!$A$17:$F$101,6,FALSE))</f>
        <v>0</v>
      </c>
      <c r="S33" s="288" t="str">
        <f>IF(ISNA(VLOOKUP($E33,'Step Up - Avila'!$A$17:$F$101,6,FALSE))=TRUE,"0",VLOOKUP($E33,'Step Up - Avila'!$A$17:$F$101,6,FALSE))</f>
        <v>0</v>
      </c>
      <c r="T33" s="288" t="str">
        <f>IF(ISNA(VLOOKUP($E33,'CWG - PEI - SS'!$A$17:$F$101,6,FALSE))=TRUE,"0",VLOOKUP($E33,'CWG - PEI - SS'!$A$17:$F$101,6,FALSE))</f>
        <v>0</v>
      </c>
      <c r="U33" s="288" t="str">
        <f>IF(ISNA(VLOOKUP($E33,'CWG - PEI - BA'!$A$17:$F$101,6,FALSE))=TRUE,"0",VLOOKUP($E33,'CWG - PEI - BA'!$A$17:$F$101,6,FALSE))</f>
        <v>0</v>
      </c>
      <c r="V33" s="319">
        <f>IF(ISNA(VLOOKUP($E33,'Prov. Champs - CF - SS'!$A$17:$F$101,6,FALSE))=TRUE,"0",VLOOKUP($E33,'Prov. Champs - CF - SS'!$A$17:$F$101,6,FALSE))</f>
        <v>3</v>
      </c>
      <c r="W33" s="319">
        <f>IF(ISNA(VLOOKUP($E33,'Prov. Champs - CF - BA'!$A$17:$F$101,6,FALSE))=TRUE,"0",VLOOKUP($E33,'Prov. Champs - CF - BA'!$A$17:$F$101,6,FALSE))</f>
        <v>8</v>
      </c>
      <c r="X33" s="288" t="str">
        <f>IF(ISNA(VLOOKUP($E33,'NA Stoneham SS'!$A$17:$F$101,6,FALSE))=TRUE,"0",VLOOKUP($E33,'NA Stoneham SS'!$A$17:$F$101,6,FALSE))</f>
        <v>0</v>
      </c>
      <c r="Y33" s="288" t="str">
        <f>IF(ISNA(VLOOKUP($E33,'NA Stoneham BA'!$A$17:$F$101,6,FALSE))=TRUE,"0",VLOOKUP($E33,'NA Stoneham BA'!$A$17:$F$101,6,FALSE))</f>
        <v>0</v>
      </c>
      <c r="Z33" s="274">
        <f>IF(ISNA(VLOOKUP($E33,'JrNats HP'!$A$17:$F$101,6,FALSE))=TRUE,"0",VLOOKUP($E33,'JrNats HP'!$A$17:$F$101,6,FALSE))</f>
        <v>59</v>
      </c>
      <c r="AA33" s="263" t="str">
        <f>IF(ISNA(VLOOKUP($E33,'CC Winsport HP'!$A$17:$F$101,6,FALSE))=TRUE,"0",VLOOKUP($E33,'CC Winsport HP'!$A$17:$F$101,6,FALSE))</f>
        <v>0</v>
      </c>
      <c r="AB33" s="274">
        <f>IF(ISNA(VLOOKUP($E33,'JrNats SS'!$A$17:$F$101,6,FALSE))=TRUE,"0",VLOOKUP($E33,'JrNats SS'!$A$17:$F$101,6,FALSE))</f>
        <v>47</v>
      </c>
      <c r="AC33" s="296">
        <f>IF(ISNA(VLOOKUP($E33,'JrNats BA'!$A$17:$F$101,6,FALSE))=TRUE,"0",VLOOKUP($E33,'JrNats BA'!$A$17:$F$101,6,FALSE))</f>
        <v>34</v>
      </c>
      <c r="AD33" s="263">
        <f>IF(ISNA(VLOOKUP($E33,'CC Yukon BA 2023'!$A$17:$F$101,6,FALSE))=TRUE,"0",VLOOKUP($E33,'CC Yukon BA 2023'!$A$17:$F$101,6,FALSE))</f>
        <v>47</v>
      </c>
      <c r="AE33" s="263">
        <f>IF(ISNA(VLOOKUP($E33,'CC Yukon SS 2023'!$A$17:$F$101,6,FALSE))=TRUE,"0",VLOOKUP($E33,'CC Yukon SS 2023'!$A$17:$F$101,6,FALSE))</f>
        <v>47</v>
      </c>
    </row>
    <row r="34" spans="1:31" ht="19" customHeight="1" x14ac:dyDescent="0.15">
      <c r="A34" s="73" t="s">
        <v>276</v>
      </c>
      <c r="B34" s="112">
        <v>2007</v>
      </c>
      <c r="C34" s="112" t="s">
        <v>102</v>
      </c>
      <c r="D34" s="112" t="s">
        <v>76</v>
      </c>
      <c r="E34" s="74" t="s">
        <v>123</v>
      </c>
      <c r="F34" s="55">
        <f>IF(ISNA(VLOOKUP($E34,'Ontario Rankings'!$E$6:$M$160,3,FALSE))=TRUE,"0",VLOOKUP($E34,'Ontario Rankings'!$E$6:$M$160,3,FALSE))</f>
        <v>21</v>
      </c>
      <c r="G34" s="263" t="str">
        <f>IF(ISNA(VLOOKUP($E34,'CC Yukon BA'!$A$17:$F$100,6,FALSE))=TRUE,"0",VLOOKUP($E34,'CC Yukon BA'!$A$17:$F$100,6,FALSE))</f>
        <v>0</v>
      </c>
      <c r="H34" s="263" t="str">
        <f>IF(ISNA(VLOOKUP($E34,'CC Yukon SS'!$A$17:$F$100,6,FALSE))=TRUE,"0",VLOOKUP($E34,'CC Yukon SS'!$A$17:$F$100,6,FALSE))</f>
        <v>0</v>
      </c>
      <c r="I34" s="263" t="str">
        <f>IF(ISNA(VLOOKUP($E34,'CC SunPeaks BA'!$A$17:$F$100,6,FALSE))=TRUE,"0",VLOOKUP($E34,'CC SunPeaks BA'!$A$17:$F$100,6,FALSE))</f>
        <v>0</v>
      </c>
      <c r="J34" s="86">
        <f>IF(ISNA(VLOOKUP($E34,'TT Horseshoe1'!$A$17:$F$100,6,FALSE))=TRUE,"0",VLOOKUP($E34,'TT Horseshoe1'!$A$17:$F$100,6,FALSE))</f>
        <v>32</v>
      </c>
      <c r="K34" s="263" t="str">
        <f>IF(ISNA(VLOOKUP($E34,'CC SunPeaks SS'!$A$17:$F$100,6,FALSE))=TRUE,"0",VLOOKUP($E34,'CC SunPeaks SS'!$A$17:$F$100,6,FALSE))</f>
        <v>0</v>
      </c>
      <c r="L34" s="319">
        <f>IF(ISNA(VLOOKUP($E34,'TT Horseshoe2'!$A$17:$F$100,6,FALSE))=TRUE,"0",VLOOKUP($E34,'TT Horseshoe2'!$A$17:$F$100,6,FALSE))</f>
        <v>9</v>
      </c>
      <c r="M34" s="263">
        <f>IF(ISNA(VLOOKUP($E34,'CC Horseshoe SS'!$A$17:$F$100,6,FALSE))=TRUE,"0",VLOOKUP($E34,'CC Horseshoe SS'!$A$17:$F$100,6,FALSE))</f>
        <v>40</v>
      </c>
      <c r="N34" s="263">
        <f>IF(ISNA(VLOOKUP($E34,'CC Horseshoe BA'!$A$17:$F$100,6,FALSE))=TRUE,"0",VLOOKUP($E34,'CC Horseshoe BA'!$A$17:$F$100,6,FALSE))</f>
        <v>38</v>
      </c>
      <c r="O34" s="288" t="str">
        <f>IF(ISNA(VLOOKUP($E34,'NA Winsport SS'!$A$17:$F$100,6,FALSE))=TRUE,"0",VLOOKUP($E34,'NA Winsport SS'!$A$17:$F$100,6,FALSE))</f>
        <v>0</v>
      </c>
      <c r="P34" s="319">
        <f>IF(ISNA(VLOOKUP($E34,'TT BV 1'!$A$17:$F$100,6,FALSE))=TRUE,"0",VLOOKUP($E34,'TT BV 1'!$A$17:$F$100,6,FALSE))</f>
        <v>5</v>
      </c>
      <c r="Q34" s="86">
        <f>IF(ISNA(VLOOKUP($E34,'TT BV 2'!$A$17:$F$101,6,FALSE))=TRUE,"0",VLOOKUP($E34,'TT BV 2'!$A$17:$F$101,6,FALSE))</f>
        <v>42</v>
      </c>
      <c r="R34" s="86" t="str">
        <f>IF(ISNA(VLOOKUP($E34,'NA Aspen SS'!$A$17:$F$101,6,FALSE))=TRUE,"0",VLOOKUP($E34,'NA Aspen SS'!$A$17:$F$101,6,FALSE))</f>
        <v>0</v>
      </c>
      <c r="S34" s="288" t="str">
        <f>IF(ISNA(VLOOKUP($E34,'Step Up - Avila'!$A$17:$F$101,6,FALSE))=TRUE,"0",VLOOKUP($E34,'Step Up - Avila'!$A$17:$F$101,6,FALSE))</f>
        <v>0</v>
      </c>
      <c r="T34" s="288" t="str">
        <f>IF(ISNA(VLOOKUP($E34,'CWG - PEI - SS'!$A$17:$F$101,6,FALSE))=TRUE,"0",VLOOKUP($E34,'CWG - PEI - SS'!$A$17:$F$101,6,FALSE))</f>
        <v>0</v>
      </c>
      <c r="U34" s="288" t="str">
        <f>IF(ISNA(VLOOKUP($E34,'CWG - PEI - BA'!$A$17:$F$101,6,FALSE))=TRUE,"0",VLOOKUP($E34,'CWG - PEI - BA'!$A$17:$F$101,6,FALSE))</f>
        <v>0</v>
      </c>
      <c r="V34" s="86" t="str">
        <f>IF(ISNA(VLOOKUP($E34,'Prov. Champs - CF - SS'!$A$17:$F$101,6,FALSE))=TRUE,"0",VLOOKUP($E34,'Prov. Champs - CF - SS'!$A$17:$F$101,6,FALSE))</f>
        <v>0</v>
      </c>
      <c r="W34" s="86" t="str">
        <f>IF(ISNA(VLOOKUP($E34,'Prov. Champs - CF - BA'!$A$17:$F$101,6,FALSE))=TRUE,"0",VLOOKUP($E34,'Prov. Champs - CF - BA'!$A$17:$F$101,6,FALSE))</f>
        <v>0</v>
      </c>
      <c r="X34" s="288" t="str">
        <f>IF(ISNA(VLOOKUP($E34,'NA Stoneham SS'!$A$17:$F$101,6,FALSE))=TRUE,"0",VLOOKUP($E34,'NA Stoneham SS'!$A$17:$F$101,6,FALSE))</f>
        <v>0</v>
      </c>
      <c r="Y34" s="288" t="str">
        <f>IF(ISNA(VLOOKUP($E34,'NA Stoneham BA'!$A$17:$F$101,6,FALSE))=TRUE,"0",VLOOKUP($E34,'NA Stoneham BA'!$A$17:$F$101,6,FALSE))</f>
        <v>0</v>
      </c>
      <c r="Z34" s="274" t="str">
        <f>IF(ISNA(VLOOKUP($E34,'JrNats HP'!$A$17:$F$101,6,FALSE))=TRUE,"0",VLOOKUP($E34,'JrNats HP'!$A$17:$F$101,6,FALSE))</f>
        <v>0</v>
      </c>
      <c r="AA34" s="263" t="str">
        <f>IF(ISNA(VLOOKUP($E34,'CC Winsport HP'!$A$17:$F$101,6,FALSE))=TRUE,"0",VLOOKUP($E34,'CC Winsport HP'!$A$17:$F$101,6,FALSE))</f>
        <v>0</v>
      </c>
      <c r="AB34" s="274" t="str">
        <f>IF(ISNA(VLOOKUP($E34,'JrNats SS'!$A$17:$F$101,6,FALSE))=TRUE,"0",VLOOKUP($E34,'JrNats SS'!$A$17:$F$101,6,FALSE))</f>
        <v>0</v>
      </c>
      <c r="AC34" s="274" t="str">
        <f>IF(ISNA(VLOOKUP($E34,'JrNats BA'!$A$17:$F$101,6,FALSE))=TRUE,"0",VLOOKUP($E34,'JrNats BA'!$A$17:$F$101,6,FALSE))</f>
        <v>0</v>
      </c>
      <c r="AD34" s="263">
        <f>IF(ISNA(VLOOKUP($E34,'CC Yukon BA 2023'!$A$17:$F$101,6,FALSE))=TRUE,"0",VLOOKUP($E34,'CC Yukon BA 2023'!$A$17:$F$101,6,FALSE))</f>
        <v>48</v>
      </c>
      <c r="AE34" s="263">
        <f>IF(ISNA(VLOOKUP($E34,'CC Yukon SS 2023'!$A$17:$F$101,6,FALSE))=TRUE,"0",VLOOKUP($E34,'CC Yukon SS 2023'!$A$17:$F$101,6,FALSE))</f>
        <v>40</v>
      </c>
    </row>
    <row r="35" spans="1:31" ht="19" customHeight="1" x14ac:dyDescent="0.15">
      <c r="A35" s="217" t="s">
        <v>95</v>
      </c>
      <c r="B35" s="218">
        <v>2005</v>
      </c>
      <c r="C35" s="218" t="s">
        <v>274</v>
      </c>
      <c r="D35" s="218" t="s">
        <v>76</v>
      </c>
      <c r="E35" s="219" t="s">
        <v>112</v>
      </c>
      <c r="F35" s="288">
        <f>IF(ISNA(VLOOKUP($E35,'Ontario Rankings'!$E$6:$M$160,3,FALSE))=TRUE,"0",VLOOKUP($E35,'Ontario Rankings'!$E$6:$M$160,3,FALSE))</f>
        <v>21</v>
      </c>
      <c r="G35" s="291" t="str">
        <f>IF(ISNA(VLOOKUP($E35,'CC Yukon BA'!$A$17:$F$100,6,FALSE))=TRUE,"0",VLOOKUP($E35,'CC Yukon BA'!$A$17:$F$100,6,FALSE))</f>
        <v>0</v>
      </c>
      <c r="H35" s="291" t="str">
        <f>IF(ISNA(VLOOKUP($E35,'CC Yukon SS'!$A$17:$F$100,6,FALSE))=TRUE,"0",VLOOKUP($E35,'CC Yukon SS'!$A$17:$F$100,6,FALSE))</f>
        <v>0</v>
      </c>
      <c r="I35" s="291" t="str">
        <f>IF(ISNA(VLOOKUP($E35,'CC SunPeaks BA'!$A$17:$F$100,6,FALSE))=TRUE,"0",VLOOKUP($E35,'CC SunPeaks BA'!$A$17:$F$100,6,FALSE))</f>
        <v>0</v>
      </c>
      <c r="J35" s="320">
        <f>IF(ISNA(VLOOKUP($E35,'TT Horseshoe1'!$A$17:$F$100,6,FALSE))=TRUE,"0",VLOOKUP($E35,'TT Horseshoe1'!$A$17:$F$100,6,FALSE))</f>
        <v>6</v>
      </c>
      <c r="K35" s="291" t="str">
        <f>IF(ISNA(VLOOKUP($E35,'CC SunPeaks SS'!$A$17:$F$100,6,FALSE))=TRUE,"0",VLOOKUP($E35,'CC SunPeaks SS'!$A$17:$F$100,6,FALSE))</f>
        <v>0</v>
      </c>
      <c r="L35" s="288">
        <f>IF(ISNA(VLOOKUP($E35,'TT Horseshoe2'!$A$17:$F$100,6,FALSE))=TRUE,"0",VLOOKUP($E35,'TT Horseshoe2'!$A$17:$F$100,6,FALSE))</f>
        <v>29</v>
      </c>
      <c r="M35" s="291" t="str">
        <f>IF(ISNA(VLOOKUP($E35,'CC Horseshoe SS'!$A$17:$F$100,6,FALSE))=TRUE,"0",VLOOKUP($E35,'CC Horseshoe SS'!$A$17:$F$100,6,FALSE))</f>
        <v>0</v>
      </c>
      <c r="N35" s="291" t="str">
        <f>IF(ISNA(VLOOKUP($E35,'CC Horseshoe BA'!$A$17:$F$100,6,FALSE))=TRUE,"0",VLOOKUP($E35,'CC Horseshoe BA'!$A$17:$F$100,6,FALSE))</f>
        <v>0</v>
      </c>
      <c r="O35" s="288" t="str">
        <f>IF(ISNA(VLOOKUP($E35,'NA Winsport SS'!$A$17:$F$100,6,FALSE))=TRUE,"0",VLOOKUP($E35,'NA Winsport SS'!$A$17:$F$100,6,FALSE))</f>
        <v>0</v>
      </c>
      <c r="P35" s="320">
        <f>IF(ISNA(VLOOKUP($E35,'TT BV 1'!$A$17:$F$100,6,FALSE))=TRUE,"0",VLOOKUP($E35,'TT BV 1'!$A$17:$F$100,6,FALSE))</f>
        <v>7</v>
      </c>
      <c r="Q35" s="288">
        <f>IF(ISNA(VLOOKUP($E35,'TT BV 2'!$A$17:$F$101,6,FALSE))=TRUE,"0",VLOOKUP($E35,'TT BV 2'!$A$17:$F$101,6,FALSE))</f>
        <v>11</v>
      </c>
      <c r="R35" s="288" t="str">
        <f>IF(ISNA(VLOOKUP($E35,'NA Aspen SS'!$A$17:$F$101,6,FALSE))=TRUE,"0",VLOOKUP($E35,'NA Aspen SS'!$A$17:$F$101,6,FALSE))</f>
        <v>0</v>
      </c>
      <c r="S35" s="288" t="str">
        <f>IF(ISNA(VLOOKUP($E35,'Step Up - Avila'!$A$17:$F$101,6,FALSE))=TRUE,"0",VLOOKUP($E35,'Step Up - Avila'!$A$17:$F$101,6,FALSE))</f>
        <v>0</v>
      </c>
      <c r="T35" s="288" t="str">
        <f>IF(ISNA(VLOOKUP($E35,'CWG - PEI - SS'!$A$17:$F$101,6,FALSE))=TRUE,"0",VLOOKUP($E35,'CWG - PEI - SS'!$A$17:$F$101,6,FALSE))</f>
        <v>0</v>
      </c>
      <c r="U35" s="288" t="str">
        <f>IF(ISNA(VLOOKUP($E35,'CWG - PEI - BA'!$A$17:$F$101,6,FALSE))=TRUE,"0",VLOOKUP($E35,'CWG - PEI - BA'!$A$17:$F$101,6,FALSE))</f>
        <v>0</v>
      </c>
      <c r="V35" s="288">
        <f>IF(ISNA(VLOOKUP($E35,'Prov. Champs - CF - SS'!$A$17:$F$101,6,FALSE))=TRUE,"0",VLOOKUP($E35,'Prov. Champs - CF - SS'!$A$17:$F$101,6,FALSE))</f>
        <v>11</v>
      </c>
      <c r="W35" s="288">
        <f>IF(ISNA(VLOOKUP($E35,'Prov. Champs - CF - BA'!$A$17:$F$101,6,FALSE))=TRUE,"0",VLOOKUP($E35,'Prov. Champs - CF - BA'!$A$17:$F$101,6,FALSE))</f>
        <v>17</v>
      </c>
      <c r="X35" s="288" t="str">
        <f>IF(ISNA(VLOOKUP($E35,'NA Stoneham SS'!$A$17:$F$101,6,FALSE))=TRUE,"0",VLOOKUP($E35,'NA Stoneham SS'!$A$17:$F$101,6,FALSE))</f>
        <v>0</v>
      </c>
      <c r="Y35" s="288" t="str">
        <f>IF(ISNA(VLOOKUP($E35,'NA Stoneham BA'!$A$17:$F$101,6,FALSE))=TRUE,"0",VLOOKUP($E35,'NA Stoneham BA'!$A$17:$F$101,6,FALSE))</f>
        <v>0</v>
      </c>
      <c r="Z35" s="291">
        <f>IF(ISNA(VLOOKUP($E35,'JrNats HP'!$A$17:$F$101,6,FALSE))=TRUE,"0",VLOOKUP($E35,'JrNats HP'!$A$17:$F$101,6,FALSE))</f>
        <v>28</v>
      </c>
      <c r="AA35" s="291" t="str">
        <f>IF(ISNA(VLOOKUP($E35,'CC Winsport HP'!$A$17:$F$101,6,FALSE))=TRUE,"0",VLOOKUP($E35,'CC Winsport HP'!$A$17:$F$101,6,FALSE))</f>
        <v>0</v>
      </c>
      <c r="AB35" s="291">
        <f>IF(ISNA(VLOOKUP($E35,'JrNats SS'!$A$17:$F$101,6,FALSE))=TRUE,"0",VLOOKUP($E35,'JrNats SS'!$A$17:$F$101,6,FALSE))</f>
        <v>45</v>
      </c>
      <c r="AC35" s="291">
        <f>IF(ISNA(VLOOKUP($E35,'JrNats BA'!$A$17:$F$101,6,FALSE))=TRUE,"0",VLOOKUP($E35,'JrNats BA'!$A$17:$F$101,6,FALSE))</f>
        <v>44</v>
      </c>
      <c r="AD35" s="287" t="str">
        <f>IF(ISNA(VLOOKUP($E35,'CC Yukon BA 2023'!$A$17:$F$101,6,FALSE))=TRUE,"0",VLOOKUP($E35,'CC Yukon BA 2023'!$A$17:$F$101,6,FALSE))</f>
        <v>0</v>
      </c>
      <c r="AE35" s="287" t="str">
        <f>IF(ISNA(VLOOKUP($E35,'CC Yukon SS 2023'!$A$17:$F$101,6,FALSE))=TRUE,"0",VLOOKUP($E35,'CC Yukon SS 2023'!$A$17:$F$101,6,FALSE))</f>
        <v>0</v>
      </c>
    </row>
    <row r="36" spans="1:31" ht="19" customHeight="1" x14ac:dyDescent="0.15">
      <c r="A36" s="336" t="s">
        <v>276</v>
      </c>
      <c r="B36" s="337">
        <v>2008</v>
      </c>
      <c r="C36" s="337" t="s">
        <v>102</v>
      </c>
      <c r="D36" s="337" t="s">
        <v>77</v>
      </c>
      <c r="E36" s="338" t="s">
        <v>117</v>
      </c>
      <c r="F36" s="55">
        <f>IF(ISNA(VLOOKUP($E36,'Ontario Rankings'!$E$6:$M$160,3,FALSE))=TRUE,"0",VLOOKUP($E36,'Ontario Rankings'!$E$6:$M$160,3,FALSE))</f>
        <v>22</v>
      </c>
      <c r="G36" s="263" t="str">
        <f>IF(ISNA(VLOOKUP($E36,'CC Yukon BA'!$A$17:$F$100,6,FALSE))=TRUE,"0",VLOOKUP($E36,'CC Yukon BA'!$A$17:$F$100,6,FALSE))</f>
        <v>0</v>
      </c>
      <c r="H36" s="263" t="str">
        <f>IF(ISNA(VLOOKUP($E36,'CC Yukon SS'!$A$17:$F$100,6,FALSE))=TRUE,"0",VLOOKUP($E36,'CC Yukon SS'!$A$17:$F$100,6,FALSE))</f>
        <v>0</v>
      </c>
      <c r="I36" s="263" t="str">
        <f>IF(ISNA(VLOOKUP($E36,'CC SunPeaks BA'!$A$17:$F$100,6,FALSE))=TRUE,"0",VLOOKUP($E36,'CC SunPeaks BA'!$A$17:$F$100,6,FALSE))</f>
        <v>0</v>
      </c>
      <c r="J36" s="86">
        <f>IF(ISNA(VLOOKUP($E36,'TT Horseshoe1'!$A$17:$F$100,6,FALSE))=TRUE,"0",VLOOKUP($E36,'TT Horseshoe1'!$A$17:$F$100,6,FALSE))</f>
        <v>17</v>
      </c>
      <c r="K36" s="263" t="str">
        <f>IF(ISNA(VLOOKUP($E36,'CC SunPeaks SS'!$A$17:$F$100,6,FALSE))=TRUE,"0",VLOOKUP($E36,'CC SunPeaks SS'!$A$17:$F$100,6,FALSE))</f>
        <v>0</v>
      </c>
      <c r="L36" s="86">
        <f>IF(ISNA(VLOOKUP($E36,'TT Horseshoe2'!$A$17:$F$100,6,FALSE))=TRUE,"0",VLOOKUP($E36,'TT Horseshoe2'!$A$17:$F$100,6,FALSE))</f>
        <v>14</v>
      </c>
      <c r="M36" s="263" t="str">
        <f>IF(ISNA(VLOOKUP($E36,'CC Horseshoe SS'!$A$17:$F$100,6,FALSE))=TRUE,"0",VLOOKUP($E36,'CC Horseshoe SS'!$A$17:$F$100,6,FALSE))</f>
        <v>0</v>
      </c>
      <c r="N36" s="263" t="str">
        <f>IF(ISNA(VLOOKUP($E36,'CC Horseshoe BA'!$A$17:$F$100,6,FALSE))=TRUE,"0",VLOOKUP($E36,'CC Horseshoe BA'!$A$17:$F$100,6,FALSE))</f>
        <v>0</v>
      </c>
      <c r="O36" s="288" t="str">
        <f>IF(ISNA(VLOOKUP($E36,'NA Winsport SS'!$A$17:$F$100,6,FALSE))=TRUE,"0",VLOOKUP($E36,'NA Winsport SS'!$A$17:$F$100,6,FALSE))</f>
        <v>0</v>
      </c>
      <c r="P36" s="319">
        <f>IF(ISNA(VLOOKUP($E36,'TT BV 1'!$A$17:$F$100,6,FALSE))=TRUE,"0",VLOOKUP($E36,'TT BV 1'!$A$17:$F$100,6,FALSE))</f>
        <v>4</v>
      </c>
      <c r="Q36" s="319">
        <f>IF(ISNA(VLOOKUP($E36,'TT BV 2'!$A$17:$F$101,6,FALSE))=TRUE,"0",VLOOKUP($E36,'TT BV 2'!$A$17:$F$101,6,FALSE))</f>
        <v>3</v>
      </c>
      <c r="R36" s="86" t="str">
        <f>IF(ISNA(VLOOKUP($E36,'NA Aspen SS'!$A$17:$F$101,6,FALSE))=TRUE,"0",VLOOKUP($E36,'NA Aspen SS'!$A$17:$F$101,6,FALSE))</f>
        <v>0</v>
      </c>
      <c r="S36" s="288" t="str">
        <f>IF(ISNA(VLOOKUP($E36,'Step Up - Avila'!$A$17:$F$101,6,FALSE))=TRUE,"0",VLOOKUP($E36,'Step Up - Avila'!$A$17:$F$101,6,FALSE))</f>
        <v>0</v>
      </c>
      <c r="T36" s="288" t="str">
        <f>IF(ISNA(VLOOKUP($E36,'CWG - PEI - SS'!$A$17:$F$101,6,FALSE))=TRUE,"0",VLOOKUP($E36,'CWG - PEI - SS'!$A$17:$F$101,6,FALSE))</f>
        <v>0</v>
      </c>
      <c r="U36" s="288" t="str">
        <f>IF(ISNA(VLOOKUP($E36,'CWG - PEI - BA'!$A$17:$F$101,6,FALSE))=TRUE,"0",VLOOKUP($E36,'CWG - PEI - BA'!$A$17:$F$101,6,FALSE))</f>
        <v>0</v>
      </c>
      <c r="V36" s="319">
        <f>IF(ISNA(VLOOKUP($E36,'Prov. Champs - CF - SS'!$A$17:$F$101,6,FALSE))=TRUE,"0",VLOOKUP($E36,'Prov. Champs - CF - SS'!$A$17:$F$101,6,FALSE))</f>
        <v>5</v>
      </c>
      <c r="W36" s="319">
        <f>IF(ISNA(VLOOKUP($E36,'Prov. Champs - CF - BA'!$A$17:$F$101,6,FALSE))=TRUE,"0",VLOOKUP($E36,'Prov. Champs - CF - BA'!$A$17:$F$101,6,FALSE))</f>
        <v>6</v>
      </c>
      <c r="X36" s="288" t="str">
        <f>IF(ISNA(VLOOKUP($E36,'NA Stoneham SS'!$A$17:$F$101,6,FALSE))=TRUE,"0",VLOOKUP($E36,'NA Stoneham SS'!$A$17:$F$101,6,FALSE))</f>
        <v>0</v>
      </c>
      <c r="Y36" s="288" t="str">
        <f>IF(ISNA(VLOOKUP($E36,'NA Stoneham BA'!$A$17:$F$101,6,FALSE))=TRUE,"0",VLOOKUP($E36,'NA Stoneham BA'!$A$17:$F$101,6,FALSE))</f>
        <v>0</v>
      </c>
      <c r="Z36" s="274" t="str">
        <f>IF(ISNA(VLOOKUP($E36,'JrNats HP'!$A$17:$F$101,6,FALSE))=TRUE,"0",VLOOKUP($E36,'JrNats HP'!$A$17:$F$101,6,FALSE))</f>
        <v>0</v>
      </c>
      <c r="AA36" s="263" t="str">
        <f>IF(ISNA(VLOOKUP($E36,'CC Winsport HP'!$A$17:$F$101,6,FALSE))=TRUE,"0",VLOOKUP($E36,'CC Winsport HP'!$A$17:$F$101,6,FALSE))</f>
        <v>0</v>
      </c>
      <c r="AB36" s="274" t="str">
        <f>IF(ISNA(VLOOKUP($E36,'JrNats SS'!$A$17:$F$101,6,FALSE))=TRUE,"0",VLOOKUP($E36,'JrNats SS'!$A$17:$F$101,6,FALSE))</f>
        <v>0</v>
      </c>
      <c r="AC36" s="274" t="str">
        <f>IF(ISNA(VLOOKUP($E36,'JrNats BA'!$A$17:$F$101,6,FALSE))=TRUE,"0",VLOOKUP($E36,'JrNats BA'!$A$17:$F$101,6,FALSE))</f>
        <v>0</v>
      </c>
      <c r="AD36" s="263" t="str">
        <f>IF(ISNA(VLOOKUP($E36,'CC Yukon BA 2023'!$A$17:$F$101,6,FALSE))=TRUE,"0",VLOOKUP($E36,'CC Yukon BA 2023'!$A$17:$F$101,6,FALSE))</f>
        <v>0</v>
      </c>
      <c r="AE36" s="263" t="str">
        <f>IF(ISNA(VLOOKUP($E36,'CC Yukon SS 2023'!$A$17:$F$101,6,FALSE))=TRUE,"0",VLOOKUP($E36,'CC Yukon SS 2023'!$A$17:$F$101,6,FALSE))</f>
        <v>0</v>
      </c>
    </row>
    <row r="37" spans="1:31" ht="19" customHeight="1" x14ac:dyDescent="0.15">
      <c r="A37" s="73" t="s">
        <v>276</v>
      </c>
      <c r="B37" s="112">
        <v>2011</v>
      </c>
      <c r="C37" s="112" t="s">
        <v>102</v>
      </c>
      <c r="D37" s="112" t="s">
        <v>78</v>
      </c>
      <c r="E37" s="74" t="s">
        <v>60</v>
      </c>
      <c r="F37" s="55">
        <f>IF(ISNA(VLOOKUP($E37,'Ontario Rankings'!$E$6:$M$160,3,FALSE))=TRUE,"0",VLOOKUP($E37,'Ontario Rankings'!$E$6:$M$160,3,FALSE))</f>
        <v>23</v>
      </c>
      <c r="G37" s="263" t="str">
        <f>IF(ISNA(VLOOKUP($E37,'CC Yukon BA'!$A$17:$F$100,6,FALSE))=TRUE,"0",VLOOKUP($E37,'CC Yukon BA'!$A$17:$F$100,6,FALSE))</f>
        <v>0</v>
      </c>
      <c r="H37" s="263" t="str">
        <f>IF(ISNA(VLOOKUP($E37,'CC Yukon SS'!$A$17:$F$100,6,FALSE))=TRUE,"0",VLOOKUP($E37,'CC Yukon SS'!$A$17:$F$100,6,FALSE))</f>
        <v>0</v>
      </c>
      <c r="I37" s="263" t="str">
        <f>IF(ISNA(VLOOKUP($E37,'CC SunPeaks BA'!$A$17:$F$100,6,FALSE))=TRUE,"0",VLOOKUP($E37,'CC SunPeaks BA'!$A$17:$F$100,6,FALSE))</f>
        <v>0</v>
      </c>
      <c r="J37" s="319">
        <f>IF(ISNA(VLOOKUP($E37,'TT Horseshoe1'!$A$17:$F$100,6,FALSE))=TRUE,"0",VLOOKUP($E37,'TT Horseshoe1'!$A$17:$F$100,6,FALSE))</f>
        <v>4</v>
      </c>
      <c r="K37" s="263" t="str">
        <f>IF(ISNA(VLOOKUP($E37,'CC SunPeaks SS'!$A$17:$F$100,6,FALSE))=TRUE,"0",VLOOKUP($E37,'CC SunPeaks SS'!$A$17:$F$100,6,FALSE))</f>
        <v>0</v>
      </c>
      <c r="L37" s="319">
        <f>IF(ISNA(VLOOKUP($E37,'TT Horseshoe2'!$A$17:$F$100,6,FALSE))=TRUE,"0",VLOOKUP($E37,'TT Horseshoe2'!$A$17:$F$100,6,FALSE))</f>
        <v>4</v>
      </c>
      <c r="M37" s="263" t="str">
        <f>IF(ISNA(VLOOKUP($E37,'CC Horseshoe SS'!$A$17:$F$100,6,FALSE))=TRUE,"0",VLOOKUP($E37,'CC Horseshoe SS'!$A$17:$F$100,6,FALSE))</f>
        <v>0</v>
      </c>
      <c r="N37" s="263" t="str">
        <f>IF(ISNA(VLOOKUP($E37,'CC Horseshoe BA'!$A$17:$F$100,6,FALSE))=TRUE,"0",VLOOKUP($E37,'CC Horseshoe BA'!$A$17:$F$100,6,FALSE))</f>
        <v>0</v>
      </c>
      <c r="O37" s="288" t="str">
        <f>IF(ISNA(VLOOKUP($E37,'NA Winsport SS'!$A$17:$F$100,6,FALSE))=TRUE,"0",VLOOKUP($E37,'NA Winsport SS'!$A$17:$F$100,6,FALSE))</f>
        <v>0</v>
      </c>
      <c r="P37" s="86">
        <f>IF(ISNA(VLOOKUP($E37,'TT BV 1'!$A$17:$F$100,6,FALSE))=TRUE,"0",VLOOKUP($E37,'TT BV 1'!$A$17:$F$100,6,FALSE))</f>
        <v>12</v>
      </c>
      <c r="Q37" s="319">
        <f>IF(ISNA(VLOOKUP($E37,'TT BV 2'!$A$17:$F$101,6,FALSE))=TRUE,"0",VLOOKUP($E37,'TT BV 2'!$A$17:$F$101,6,FALSE))</f>
        <v>10</v>
      </c>
      <c r="R37" s="86" t="str">
        <f>IF(ISNA(VLOOKUP($E37,'NA Aspen SS'!$A$17:$F$101,6,FALSE))=TRUE,"0",VLOOKUP($E37,'NA Aspen SS'!$A$17:$F$101,6,FALSE))</f>
        <v>0</v>
      </c>
      <c r="S37" s="288" t="str">
        <f>IF(ISNA(VLOOKUP($E37,'Step Up - Avila'!$A$17:$F$101,6,FALSE))=TRUE,"0",VLOOKUP($E37,'Step Up - Avila'!$A$17:$F$101,6,FALSE))</f>
        <v>0</v>
      </c>
      <c r="T37" s="288" t="str">
        <f>IF(ISNA(VLOOKUP($E37,'CWG - PEI - SS'!$A$17:$F$101,6,FALSE))=TRUE,"0",VLOOKUP($E37,'CWG - PEI - SS'!$A$17:$F$101,6,FALSE))</f>
        <v>0</v>
      </c>
      <c r="U37" s="288" t="str">
        <f>IF(ISNA(VLOOKUP($E37,'CWG - PEI - BA'!$A$17:$F$101,6,FALSE))=TRUE,"0",VLOOKUP($E37,'CWG - PEI - BA'!$A$17:$F$101,6,FALSE))</f>
        <v>0</v>
      </c>
      <c r="V37" s="319">
        <f>IF(ISNA(VLOOKUP($E37,'Prov. Champs - CF - SS'!$A$17:$F$101,6,FALSE))=TRUE,"0",VLOOKUP($E37,'Prov. Champs - CF - SS'!$A$17:$F$101,6,FALSE))</f>
        <v>6</v>
      </c>
      <c r="W37" s="86">
        <f>IF(ISNA(VLOOKUP($E37,'Prov. Champs - CF - BA'!$A$17:$F$101,6,FALSE))=TRUE,"0",VLOOKUP($E37,'Prov. Champs - CF - BA'!$A$17:$F$101,6,FALSE))</f>
        <v>12</v>
      </c>
      <c r="X37" s="288" t="str">
        <f>IF(ISNA(VLOOKUP($E37,'NA Stoneham SS'!$A$17:$F$101,6,FALSE))=TRUE,"0",VLOOKUP($E37,'NA Stoneham SS'!$A$17:$F$101,6,FALSE))</f>
        <v>0</v>
      </c>
      <c r="Y37" s="288" t="str">
        <f>IF(ISNA(VLOOKUP($E37,'NA Stoneham BA'!$A$17:$F$101,6,FALSE))=TRUE,"0",VLOOKUP($E37,'NA Stoneham BA'!$A$17:$F$101,6,FALSE))</f>
        <v>0</v>
      </c>
      <c r="Z37" s="274" t="str">
        <f>IF(ISNA(VLOOKUP($E37,'JrNats HP'!$A$17:$F$101,6,FALSE))=TRUE,"0",VLOOKUP($E37,'JrNats HP'!$A$17:$F$101,6,FALSE))</f>
        <v>0</v>
      </c>
      <c r="AA37" s="263" t="str">
        <f>IF(ISNA(VLOOKUP($E37,'CC Winsport HP'!$A$17:$F$101,6,FALSE))=TRUE,"0",VLOOKUP($E37,'CC Winsport HP'!$A$17:$F$101,6,FALSE))</f>
        <v>0</v>
      </c>
      <c r="AB37" s="274" t="str">
        <f>IF(ISNA(VLOOKUP($E37,'JrNats SS'!$A$17:$F$101,6,FALSE))=TRUE,"0",VLOOKUP($E37,'JrNats SS'!$A$17:$F$101,6,FALSE))</f>
        <v>0</v>
      </c>
      <c r="AC37" s="274" t="str">
        <f>IF(ISNA(VLOOKUP($E37,'JrNats BA'!$A$17:$F$101,6,FALSE))=TRUE,"0",VLOOKUP($E37,'JrNats BA'!$A$17:$F$101,6,FALSE))</f>
        <v>0</v>
      </c>
      <c r="AD37" s="263" t="str">
        <f>IF(ISNA(VLOOKUP($E37,'CC Yukon BA 2023'!$A$17:$F$101,6,FALSE))=TRUE,"0",VLOOKUP($E37,'CC Yukon BA 2023'!$A$17:$F$101,6,FALSE))</f>
        <v>0</v>
      </c>
      <c r="AE37" s="263" t="str">
        <f>IF(ISNA(VLOOKUP($E37,'CC Yukon SS 2023'!$A$17:$F$101,6,FALSE))=TRUE,"0",VLOOKUP($E37,'CC Yukon SS 2023'!$A$17:$F$101,6,FALSE))</f>
        <v>0</v>
      </c>
    </row>
    <row r="38" spans="1:31" ht="19" customHeight="1" x14ac:dyDescent="0.15">
      <c r="A38" s="73" t="s">
        <v>276</v>
      </c>
      <c r="B38" s="112">
        <v>2008</v>
      </c>
      <c r="C38" s="112" t="s">
        <v>102</v>
      </c>
      <c r="D38" s="112" t="s">
        <v>77</v>
      </c>
      <c r="E38" s="74" t="s">
        <v>61</v>
      </c>
      <c r="F38" s="55">
        <f>IF(ISNA(VLOOKUP($E38,'Ontario Rankings'!$E$6:$M$160,3,FALSE))=TRUE,"0",VLOOKUP($E38,'Ontario Rankings'!$E$6:$M$160,3,FALSE))</f>
        <v>20</v>
      </c>
      <c r="G38" s="263" t="str">
        <f>IF(ISNA(VLOOKUP($E38,'CC Yukon BA'!$A$17:$F$100,6,FALSE))=TRUE,"0",VLOOKUP($E38,'CC Yukon BA'!$A$17:$F$100,6,FALSE))</f>
        <v>0</v>
      </c>
      <c r="H38" s="263" t="str">
        <f>IF(ISNA(VLOOKUP($E38,'CC Yukon SS'!$A$17:$F$100,6,FALSE))=TRUE,"0",VLOOKUP($E38,'CC Yukon SS'!$A$17:$F$100,6,FALSE))</f>
        <v>0</v>
      </c>
      <c r="I38" s="263" t="str">
        <f>IF(ISNA(VLOOKUP($E38,'CC SunPeaks BA'!$A$17:$F$100,6,FALSE))=TRUE,"0",VLOOKUP($E38,'CC SunPeaks BA'!$A$17:$F$100,6,FALSE))</f>
        <v>0</v>
      </c>
      <c r="J38" s="86">
        <f>IF(ISNA(VLOOKUP($E38,'TT Horseshoe1'!$A$17:$F$100,6,FALSE))=TRUE,"0",VLOOKUP($E38,'TT Horseshoe1'!$A$17:$F$100,6,FALSE))</f>
        <v>13</v>
      </c>
      <c r="K38" s="263" t="str">
        <f>IF(ISNA(VLOOKUP($E38,'CC SunPeaks SS'!$A$17:$F$100,6,FALSE))=TRUE,"0",VLOOKUP($E38,'CC SunPeaks SS'!$A$17:$F$100,6,FALSE))</f>
        <v>0</v>
      </c>
      <c r="L38" s="86">
        <f>IF(ISNA(VLOOKUP($E38,'TT Horseshoe2'!$A$17:$F$100,6,FALSE))=TRUE,"0",VLOOKUP($E38,'TT Horseshoe2'!$A$17:$F$100,6,FALSE))</f>
        <v>12</v>
      </c>
      <c r="M38" s="263">
        <f>IF(ISNA(VLOOKUP($E38,'CC Horseshoe SS'!$A$17:$F$100,6,FALSE))=TRUE,"0",VLOOKUP($E38,'CC Horseshoe SS'!$A$17:$F$100,6,FALSE))</f>
        <v>33</v>
      </c>
      <c r="N38" s="263">
        <f>IF(ISNA(VLOOKUP($E38,'CC Horseshoe BA'!$A$17:$F$100,6,FALSE))=TRUE,"0",VLOOKUP($E38,'CC Horseshoe BA'!$A$17:$F$100,6,FALSE))</f>
        <v>37</v>
      </c>
      <c r="O38" s="288" t="str">
        <f>IF(ISNA(VLOOKUP($E38,'NA Winsport SS'!$A$17:$F$100,6,FALSE))=TRUE,"0",VLOOKUP($E38,'NA Winsport SS'!$A$17:$F$100,6,FALSE))</f>
        <v>0</v>
      </c>
      <c r="P38" s="319">
        <f>IF(ISNA(VLOOKUP($E38,'TT BV 1'!$A$17:$F$100,6,FALSE))=TRUE,"0",VLOOKUP($E38,'TT BV 1'!$A$17:$F$100,6,FALSE))</f>
        <v>10</v>
      </c>
      <c r="Q38" s="86">
        <f>IF(ISNA(VLOOKUP($E38,'TT BV 2'!$A$17:$F$101,6,FALSE))=TRUE,"0",VLOOKUP($E38,'TT BV 2'!$A$17:$F$101,6,FALSE))</f>
        <v>21</v>
      </c>
      <c r="R38" s="86" t="str">
        <f>IF(ISNA(VLOOKUP($E38,'NA Aspen SS'!$A$17:$F$101,6,FALSE))=TRUE,"0",VLOOKUP($E38,'NA Aspen SS'!$A$17:$F$101,6,FALSE))</f>
        <v>0</v>
      </c>
      <c r="S38" s="288" t="str">
        <f>IF(ISNA(VLOOKUP($E38,'Step Up - Avila'!$A$17:$F$101,6,FALSE))=TRUE,"0",VLOOKUP($E38,'Step Up - Avila'!$A$17:$F$101,6,FALSE))</f>
        <v>0</v>
      </c>
      <c r="T38" s="288" t="str">
        <f>IF(ISNA(VLOOKUP($E38,'CWG - PEI - SS'!$A$17:$F$101,6,FALSE))=TRUE,"0",VLOOKUP($E38,'CWG - PEI - SS'!$A$17:$F$101,6,FALSE))</f>
        <v>0</v>
      </c>
      <c r="U38" s="288" t="str">
        <f>IF(ISNA(VLOOKUP($E38,'CWG - PEI - BA'!$A$17:$F$101,6,FALSE))=TRUE,"0",VLOOKUP($E38,'CWG - PEI - BA'!$A$17:$F$101,6,FALSE))</f>
        <v>0</v>
      </c>
      <c r="V38" s="86" t="str">
        <f>IF(ISNA(VLOOKUP($E38,'Prov. Champs - CF - SS'!$A$17:$F$101,6,FALSE))=TRUE,"0",VLOOKUP($E38,'Prov. Champs - CF - SS'!$A$17:$F$101,6,FALSE))</f>
        <v>0</v>
      </c>
      <c r="W38" s="86" t="str">
        <f>IF(ISNA(VLOOKUP($E38,'Prov. Champs - CF - BA'!$A$17:$F$101,6,FALSE))=TRUE,"0",VLOOKUP($E38,'Prov. Champs - CF - BA'!$A$17:$F$101,6,FALSE))</f>
        <v>DNS</v>
      </c>
      <c r="X38" s="288" t="str">
        <f>IF(ISNA(VLOOKUP($E38,'NA Stoneham SS'!$A$17:$F$101,6,FALSE))=TRUE,"0",VLOOKUP($E38,'NA Stoneham SS'!$A$17:$F$101,6,FALSE))</f>
        <v>0</v>
      </c>
      <c r="Y38" s="288" t="str">
        <f>IF(ISNA(VLOOKUP($E38,'NA Stoneham BA'!$A$17:$F$101,6,FALSE))=TRUE,"0",VLOOKUP($E38,'NA Stoneham BA'!$A$17:$F$101,6,FALSE))</f>
        <v>0</v>
      </c>
      <c r="Z38" s="274" t="str">
        <f>IF(ISNA(VLOOKUP($E38,'JrNats HP'!$A$17:$F$101,6,FALSE))=TRUE,"0",VLOOKUP($E38,'JrNats HP'!$A$17:$F$101,6,FALSE))</f>
        <v>0</v>
      </c>
      <c r="AA38" s="263" t="str">
        <f>IF(ISNA(VLOOKUP($E38,'CC Winsport HP'!$A$17:$F$101,6,FALSE))=TRUE,"0",VLOOKUP($E38,'CC Winsport HP'!$A$17:$F$101,6,FALSE))</f>
        <v>0</v>
      </c>
      <c r="AB38" s="274" t="str">
        <f>IF(ISNA(VLOOKUP($E38,'JrNats SS'!$A$17:$F$101,6,FALSE))=TRUE,"0",VLOOKUP($E38,'JrNats SS'!$A$17:$F$101,6,FALSE))</f>
        <v>0</v>
      </c>
      <c r="AC38" s="274" t="str">
        <f>IF(ISNA(VLOOKUP($E38,'JrNats BA'!$A$17:$F$101,6,FALSE))=TRUE,"0",VLOOKUP($E38,'JrNats BA'!$A$17:$F$101,6,FALSE))</f>
        <v>0</v>
      </c>
      <c r="AD38" s="263">
        <f>IF(ISNA(VLOOKUP($E38,'CC Yukon BA 2023'!$A$17:$F$101,6,FALSE))=TRUE,"0",VLOOKUP($E38,'CC Yukon BA 2023'!$A$17:$F$101,6,FALSE))</f>
        <v>51</v>
      </c>
      <c r="AE38" s="263">
        <f>IF(ISNA(VLOOKUP($E38,'CC Yukon SS 2023'!$A$17:$F$101,6,FALSE))=TRUE,"0",VLOOKUP($E38,'CC Yukon SS 2023'!$A$17:$F$101,6,FALSE))</f>
        <v>35</v>
      </c>
    </row>
    <row r="39" spans="1:31" ht="19" customHeight="1" x14ac:dyDescent="0.15">
      <c r="A39" s="73" t="s">
        <v>95</v>
      </c>
      <c r="B39" s="112">
        <v>2010</v>
      </c>
      <c r="C39" s="112" t="s">
        <v>102</v>
      </c>
      <c r="D39" s="112" t="s">
        <v>78</v>
      </c>
      <c r="E39" s="74" t="s">
        <v>126</v>
      </c>
      <c r="F39" s="55">
        <f>IF(ISNA(VLOOKUP($E39,'Ontario Rankings'!$E$6:$M$160,3,FALSE))=TRUE,"0",VLOOKUP($E39,'Ontario Rankings'!$E$6:$M$160,3,FALSE))</f>
        <v>24</v>
      </c>
      <c r="G39" s="263" t="str">
        <f>IF(ISNA(VLOOKUP($E39,'CC Yukon BA'!$A$17:$F$100,6,FALSE))=TRUE,"0",VLOOKUP($E39,'CC Yukon BA'!$A$17:$F$100,6,FALSE))</f>
        <v>0</v>
      </c>
      <c r="H39" s="263" t="str">
        <f>IF(ISNA(VLOOKUP($E39,'CC Yukon SS'!$A$17:$F$100,6,FALSE))=TRUE,"0",VLOOKUP($E39,'CC Yukon SS'!$A$17:$F$100,6,FALSE))</f>
        <v>0</v>
      </c>
      <c r="I39" s="263" t="str">
        <f>IF(ISNA(VLOOKUP($E39,'CC SunPeaks BA'!$A$17:$F$100,6,FALSE))=TRUE,"0",VLOOKUP($E39,'CC SunPeaks BA'!$A$17:$F$100,6,FALSE))</f>
        <v>0</v>
      </c>
      <c r="J39" s="319">
        <f>IF(ISNA(VLOOKUP($E39,'TT Horseshoe1'!$A$17:$F$100,6,FALSE))=TRUE,"0",VLOOKUP($E39,'TT Horseshoe1'!$A$17:$F$100,6,FALSE))</f>
        <v>10</v>
      </c>
      <c r="K39" s="263" t="str">
        <f>IF(ISNA(VLOOKUP($E39,'CC SunPeaks SS'!$A$17:$F$100,6,FALSE))=TRUE,"0",VLOOKUP($E39,'CC SunPeaks SS'!$A$17:$F$100,6,FALSE))</f>
        <v>0</v>
      </c>
      <c r="L39" s="86">
        <f>IF(ISNA(VLOOKUP($E39,'TT Horseshoe2'!$A$17:$F$100,6,FALSE))=TRUE,"0",VLOOKUP($E39,'TT Horseshoe2'!$A$17:$F$100,6,FALSE))</f>
        <v>11</v>
      </c>
      <c r="M39" s="263" t="str">
        <f>IF(ISNA(VLOOKUP($E39,'CC Horseshoe SS'!$A$17:$F$100,6,FALSE))=TRUE,"0",VLOOKUP($E39,'CC Horseshoe SS'!$A$17:$F$100,6,FALSE))</f>
        <v>0</v>
      </c>
      <c r="N39" s="263" t="str">
        <f>IF(ISNA(VLOOKUP($E39,'CC Horseshoe BA'!$A$17:$F$100,6,FALSE))=TRUE,"0",VLOOKUP($E39,'CC Horseshoe BA'!$A$17:$F$100,6,FALSE))</f>
        <v>0</v>
      </c>
      <c r="O39" s="288" t="str">
        <f>IF(ISNA(VLOOKUP($E39,'NA Winsport SS'!$A$17:$F$100,6,FALSE))=TRUE,"0",VLOOKUP($E39,'NA Winsport SS'!$A$17:$F$100,6,FALSE))</f>
        <v>0</v>
      </c>
      <c r="P39" s="86">
        <f>IF(ISNA(VLOOKUP($E39,'TT BV 1'!$A$17:$F$100,6,FALSE))=TRUE,"0",VLOOKUP($E39,'TT BV 1'!$A$17:$F$100,6,FALSE))</f>
        <v>17</v>
      </c>
      <c r="Q39" s="86">
        <f>IF(ISNA(VLOOKUP($E39,'TT BV 2'!$A$17:$F$101,6,FALSE))=TRUE,"0",VLOOKUP($E39,'TT BV 2'!$A$17:$F$101,6,FALSE))</f>
        <v>23</v>
      </c>
      <c r="R39" s="86" t="str">
        <f>IF(ISNA(VLOOKUP($E39,'NA Aspen SS'!$A$17:$F$101,6,FALSE))=TRUE,"0",VLOOKUP($E39,'NA Aspen SS'!$A$17:$F$101,6,FALSE))</f>
        <v>0</v>
      </c>
      <c r="S39" s="288" t="str">
        <f>IF(ISNA(VLOOKUP($E39,'Step Up - Avila'!$A$17:$F$101,6,FALSE))=TRUE,"0",VLOOKUP($E39,'Step Up - Avila'!$A$17:$F$101,6,FALSE))</f>
        <v>0</v>
      </c>
      <c r="T39" s="288" t="str">
        <f>IF(ISNA(VLOOKUP($E39,'CWG - PEI - SS'!$A$17:$F$101,6,FALSE))=TRUE,"0",VLOOKUP($E39,'CWG - PEI - SS'!$A$17:$F$101,6,FALSE))</f>
        <v>0</v>
      </c>
      <c r="U39" s="288" t="str">
        <f>IF(ISNA(VLOOKUP($E39,'CWG - PEI - BA'!$A$17:$F$101,6,FALSE))=TRUE,"0",VLOOKUP($E39,'CWG - PEI - BA'!$A$17:$F$101,6,FALSE))</f>
        <v>0</v>
      </c>
      <c r="V39" s="86">
        <f>IF(ISNA(VLOOKUP($E39,'Prov. Champs - CF - SS'!$A$17:$F$101,6,FALSE))=TRUE,"0",VLOOKUP($E39,'Prov. Champs - CF - SS'!$A$17:$F$101,6,FALSE))</f>
        <v>18</v>
      </c>
      <c r="W39" s="86">
        <f>IF(ISNA(VLOOKUP($E39,'Prov. Champs - CF - BA'!$A$17:$F$101,6,FALSE))=TRUE,"0",VLOOKUP($E39,'Prov. Champs - CF - BA'!$A$17:$F$101,6,FALSE))</f>
        <v>26</v>
      </c>
      <c r="X39" s="288" t="str">
        <f>IF(ISNA(VLOOKUP($E39,'NA Stoneham SS'!$A$17:$F$101,6,FALSE))=TRUE,"0",VLOOKUP($E39,'NA Stoneham SS'!$A$17:$F$101,6,FALSE))</f>
        <v>0</v>
      </c>
      <c r="Y39" s="288" t="str">
        <f>IF(ISNA(VLOOKUP($E39,'NA Stoneham BA'!$A$17:$F$101,6,FALSE))=TRUE,"0",VLOOKUP($E39,'NA Stoneham BA'!$A$17:$F$101,6,FALSE))</f>
        <v>0</v>
      </c>
      <c r="Z39" s="274">
        <f>IF(ISNA(VLOOKUP($E39,'JrNats HP'!$A$17:$F$101,6,FALSE))=TRUE,"0",VLOOKUP($E39,'JrNats HP'!$A$17:$F$101,6,FALSE))</f>
        <v>44</v>
      </c>
      <c r="AA39" s="263" t="str">
        <f>IF(ISNA(VLOOKUP($E39,'CC Winsport HP'!$A$17:$F$101,6,FALSE))=TRUE,"0",VLOOKUP($E39,'CC Winsport HP'!$A$17:$F$101,6,FALSE))</f>
        <v>0</v>
      </c>
      <c r="AB39" s="274">
        <f>IF(ISNA(VLOOKUP($E39,'JrNats SS'!$A$17:$F$101,6,FALSE))=TRUE,"0",VLOOKUP($E39,'JrNats SS'!$A$17:$F$101,6,FALSE))</f>
        <v>56</v>
      </c>
      <c r="AC39" s="274">
        <f>IF(ISNA(VLOOKUP($E39,'JrNats BA'!$A$17:$F$101,6,FALSE))=TRUE,"0",VLOOKUP($E39,'JrNats BA'!$A$17:$F$101,6,FALSE))</f>
        <v>54</v>
      </c>
      <c r="AD39" s="263" t="str">
        <f>IF(ISNA(VLOOKUP($E39,'CC Yukon BA 2023'!$A$17:$F$101,6,FALSE))=TRUE,"0",VLOOKUP($E39,'CC Yukon BA 2023'!$A$17:$F$101,6,FALSE))</f>
        <v>0</v>
      </c>
      <c r="AE39" s="263" t="str">
        <f>IF(ISNA(VLOOKUP($E39,'CC Yukon SS 2023'!$A$17:$F$101,6,FALSE))=TRUE,"0",VLOOKUP($E39,'CC Yukon SS 2023'!$A$17:$F$101,6,FALSE))</f>
        <v>0</v>
      </c>
    </row>
    <row r="40" spans="1:31" ht="19" customHeight="1" x14ac:dyDescent="0.15">
      <c r="A40" s="73" t="s">
        <v>276</v>
      </c>
      <c r="B40" s="112">
        <v>2012</v>
      </c>
      <c r="C40" s="112" t="s">
        <v>102</v>
      </c>
      <c r="D40" s="112" t="s">
        <v>79</v>
      </c>
      <c r="E40" s="74" t="s">
        <v>64</v>
      </c>
      <c r="F40" s="55">
        <f>IF(ISNA(VLOOKUP($E40,'Ontario Rankings'!$E$6:$M$160,3,FALSE))=TRUE,"0",VLOOKUP($E40,'Ontario Rankings'!$E$6:$M$160,3,FALSE))</f>
        <v>25</v>
      </c>
      <c r="G40" s="263" t="str">
        <f>IF(ISNA(VLOOKUP($E40,'CC Yukon BA'!$A$17:$F$100,6,FALSE))=TRUE,"0",VLOOKUP($E40,'CC Yukon BA'!$A$17:$F$100,6,FALSE))</f>
        <v>0</v>
      </c>
      <c r="H40" s="263" t="str">
        <f>IF(ISNA(VLOOKUP($E40,'CC Yukon SS'!$A$17:$F$100,6,FALSE))=TRUE,"0",VLOOKUP($E40,'CC Yukon SS'!$A$17:$F$100,6,FALSE))</f>
        <v>0</v>
      </c>
      <c r="I40" s="263" t="str">
        <f>IF(ISNA(VLOOKUP($E40,'CC SunPeaks BA'!$A$17:$F$100,6,FALSE))=TRUE,"0",VLOOKUP($E40,'CC SunPeaks BA'!$A$17:$F$100,6,FALSE))</f>
        <v>0</v>
      </c>
      <c r="J40" s="86">
        <f>IF(ISNA(VLOOKUP($E40,'TT Horseshoe1'!$A$17:$F$100,6,FALSE))=TRUE,"0",VLOOKUP($E40,'TT Horseshoe1'!$A$17:$F$100,6,FALSE))</f>
        <v>21</v>
      </c>
      <c r="K40" s="263" t="str">
        <f>IF(ISNA(VLOOKUP($E40,'CC SunPeaks SS'!$A$17:$F$100,6,FALSE))=TRUE,"0",VLOOKUP($E40,'CC SunPeaks SS'!$A$17:$F$100,6,FALSE))</f>
        <v>0</v>
      </c>
      <c r="L40" s="86">
        <f>IF(ISNA(VLOOKUP($E40,'TT Horseshoe2'!$A$17:$F$100,6,FALSE))=TRUE,"0",VLOOKUP($E40,'TT Horseshoe2'!$A$17:$F$100,6,FALSE))</f>
        <v>21</v>
      </c>
      <c r="M40" s="263" t="str">
        <f>IF(ISNA(VLOOKUP($E40,'CC Horseshoe SS'!$A$17:$F$100,6,FALSE))=TRUE,"0",VLOOKUP($E40,'CC Horseshoe SS'!$A$17:$F$100,6,FALSE))</f>
        <v>0</v>
      </c>
      <c r="N40" s="263" t="str">
        <f>IF(ISNA(VLOOKUP($E40,'CC Horseshoe BA'!$A$17:$F$100,6,FALSE))=TRUE,"0",VLOOKUP($E40,'CC Horseshoe BA'!$A$17:$F$100,6,FALSE))</f>
        <v>0</v>
      </c>
      <c r="O40" s="288" t="str">
        <f>IF(ISNA(VLOOKUP($E40,'NA Winsport SS'!$A$17:$F$100,6,FALSE))=TRUE,"0",VLOOKUP($E40,'NA Winsport SS'!$A$17:$F$100,6,FALSE))</f>
        <v>0</v>
      </c>
      <c r="P40" s="86">
        <f>IF(ISNA(VLOOKUP($E40,'TT BV 1'!$A$17:$F$100,6,FALSE))=TRUE,"0",VLOOKUP($E40,'TT BV 1'!$A$17:$F$100,6,FALSE))</f>
        <v>14</v>
      </c>
      <c r="Q40" s="86">
        <f>IF(ISNA(VLOOKUP($E40,'TT BV 2'!$A$17:$F$101,6,FALSE))=TRUE,"0",VLOOKUP($E40,'TT BV 2'!$A$17:$F$101,6,FALSE))</f>
        <v>12</v>
      </c>
      <c r="R40" s="86" t="str">
        <f>IF(ISNA(VLOOKUP($E40,'NA Aspen SS'!$A$17:$F$101,6,FALSE))=TRUE,"0",VLOOKUP($E40,'NA Aspen SS'!$A$17:$F$101,6,FALSE))</f>
        <v>0</v>
      </c>
      <c r="S40" s="288" t="str">
        <f>IF(ISNA(VLOOKUP($E40,'Step Up - Avila'!$A$17:$F$101,6,FALSE))=TRUE,"0",VLOOKUP($E40,'Step Up - Avila'!$A$17:$F$101,6,FALSE))</f>
        <v>0</v>
      </c>
      <c r="T40" s="288" t="str">
        <f>IF(ISNA(VLOOKUP($E40,'CWG - PEI - SS'!$A$17:$F$101,6,FALSE))=TRUE,"0",VLOOKUP($E40,'CWG - PEI - SS'!$A$17:$F$101,6,FALSE))</f>
        <v>0</v>
      </c>
      <c r="U40" s="288" t="str">
        <f>IF(ISNA(VLOOKUP($E40,'CWG - PEI - BA'!$A$17:$F$101,6,FALSE))=TRUE,"0",VLOOKUP($E40,'CWG - PEI - BA'!$A$17:$F$101,6,FALSE))</f>
        <v>0</v>
      </c>
      <c r="V40" s="86">
        <f>IF(ISNA(VLOOKUP($E40,'Prov. Champs - CF - SS'!$A$17:$F$101,6,FALSE))=TRUE,"0",VLOOKUP($E40,'Prov. Champs - CF - SS'!$A$17:$F$101,6,FALSE))</f>
        <v>17</v>
      </c>
      <c r="W40" s="319">
        <f>IF(ISNA(VLOOKUP($E40,'Prov. Champs - CF - BA'!$A$17:$F$101,6,FALSE))=TRUE,"0",VLOOKUP($E40,'Prov. Champs - CF - BA'!$A$17:$F$101,6,FALSE))</f>
        <v>9</v>
      </c>
      <c r="X40" s="288" t="str">
        <f>IF(ISNA(VLOOKUP($E40,'NA Stoneham SS'!$A$17:$F$101,6,FALSE))=TRUE,"0",VLOOKUP($E40,'NA Stoneham SS'!$A$17:$F$101,6,FALSE))</f>
        <v>0</v>
      </c>
      <c r="Y40" s="288" t="str">
        <f>IF(ISNA(VLOOKUP($E40,'NA Stoneham BA'!$A$17:$F$101,6,FALSE))=TRUE,"0",VLOOKUP($E40,'NA Stoneham BA'!$A$17:$F$101,6,FALSE))</f>
        <v>0</v>
      </c>
      <c r="Z40" s="274" t="str">
        <f>IF(ISNA(VLOOKUP($E40,'JrNats HP'!$A$17:$F$101,6,FALSE))=TRUE,"0",VLOOKUP($E40,'JrNats HP'!$A$17:$F$101,6,FALSE))</f>
        <v>0</v>
      </c>
      <c r="AA40" s="263" t="str">
        <f>IF(ISNA(VLOOKUP($E40,'CC Winsport HP'!$A$17:$F$101,6,FALSE))=TRUE,"0",VLOOKUP($E40,'CC Winsport HP'!$A$17:$F$101,6,FALSE))</f>
        <v>0</v>
      </c>
      <c r="AB40" s="274" t="str">
        <f>IF(ISNA(VLOOKUP($E40,'JrNats SS'!$A$17:$F$101,6,FALSE))=TRUE,"0",VLOOKUP($E40,'JrNats SS'!$A$17:$F$101,6,FALSE))</f>
        <v>0</v>
      </c>
      <c r="AC40" s="274" t="str">
        <f>IF(ISNA(VLOOKUP($E40,'JrNats BA'!$A$17:$F$101,6,FALSE))=TRUE,"0",VLOOKUP($E40,'JrNats BA'!$A$17:$F$101,6,FALSE))</f>
        <v>0</v>
      </c>
      <c r="AD40" s="263" t="str">
        <f>IF(ISNA(VLOOKUP($E40,'CC Yukon BA 2023'!$A$17:$F$101,6,FALSE))=TRUE,"0",VLOOKUP($E40,'CC Yukon BA 2023'!$A$17:$F$101,6,FALSE))</f>
        <v>0</v>
      </c>
      <c r="AE40" s="263" t="str">
        <f>IF(ISNA(VLOOKUP($E40,'CC Yukon SS 2023'!$A$17:$F$101,6,FALSE))=TRUE,"0",VLOOKUP($E40,'CC Yukon SS 2023'!$A$17:$F$101,6,FALSE))</f>
        <v>0</v>
      </c>
    </row>
    <row r="41" spans="1:31" ht="19" customHeight="1" x14ac:dyDescent="0.15">
      <c r="A41" s="225" t="s">
        <v>72</v>
      </c>
      <c r="B41" s="226">
        <v>2008</v>
      </c>
      <c r="C41" s="228" t="s">
        <v>104</v>
      </c>
      <c r="D41" s="226" t="s">
        <v>77</v>
      </c>
      <c r="E41" s="227" t="s">
        <v>116</v>
      </c>
      <c r="F41" s="55">
        <f>IF(ISNA(VLOOKUP($E41,'Ontario Rankings'!$E$6:$M$160,3,FALSE))=TRUE,"0",VLOOKUP($E41,'Ontario Rankings'!$E$6:$M$160,3,FALSE))</f>
        <v>27</v>
      </c>
      <c r="G41" s="263" t="str">
        <f>IF(ISNA(VLOOKUP($E41,'CC Yukon BA'!$A$17:$F$100,6,FALSE))=TRUE,"0",VLOOKUP($E41,'CC Yukon BA'!$A$17:$F$100,6,FALSE))</f>
        <v>0</v>
      </c>
      <c r="H41" s="263" t="str">
        <f>IF(ISNA(VLOOKUP($E41,'CC Yukon SS'!$A$17:$F$100,6,FALSE))=TRUE,"0",VLOOKUP($E41,'CC Yukon SS'!$A$17:$F$100,6,FALSE))</f>
        <v>0</v>
      </c>
      <c r="I41" s="263" t="str">
        <f>IF(ISNA(VLOOKUP($E41,'CC SunPeaks BA'!$A$17:$F$100,6,FALSE))=TRUE,"0",VLOOKUP($E41,'CC SunPeaks BA'!$A$17:$F$100,6,FALSE))</f>
        <v>0</v>
      </c>
      <c r="J41" s="319">
        <f>IF(ISNA(VLOOKUP($E41,'TT Horseshoe1'!$A$17:$F$100,6,FALSE))=TRUE,"0",VLOOKUP($E41,'TT Horseshoe1'!$A$17:$F$100,6,FALSE))</f>
        <v>8</v>
      </c>
      <c r="K41" s="263" t="str">
        <f>IF(ISNA(VLOOKUP($E41,'CC SunPeaks SS'!$A$17:$F$100,6,FALSE))=TRUE,"0",VLOOKUP($E41,'CC SunPeaks SS'!$A$17:$F$100,6,FALSE))</f>
        <v>0</v>
      </c>
      <c r="L41" s="319">
        <f>IF(ISNA(VLOOKUP($E41,'TT Horseshoe2'!$A$17:$F$100,6,FALSE))=TRUE,"0",VLOOKUP($E41,'TT Horseshoe2'!$A$17:$F$100,6,FALSE))</f>
        <v>7</v>
      </c>
      <c r="M41" s="263" t="str">
        <f>IF(ISNA(VLOOKUP($E41,'CC Horseshoe SS'!$A$17:$F$100,6,FALSE))=TRUE,"0",VLOOKUP($E41,'CC Horseshoe SS'!$A$17:$F$100,6,FALSE))</f>
        <v>0</v>
      </c>
      <c r="N41" s="263" t="str">
        <f>IF(ISNA(VLOOKUP($E41,'CC Horseshoe BA'!$A$17:$F$100,6,FALSE))=TRUE,"0",VLOOKUP($E41,'CC Horseshoe BA'!$A$17:$F$100,6,FALSE))</f>
        <v>0</v>
      </c>
      <c r="O41" s="288" t="str">
        <f>IF(ISNA(VLOOKUP($E41,'NA Winsport SS'!$A$17:$F$100,6,FALSE))=TRUE,"0",VLOOKUP($E41,'NA Winsport SS'!$A$17:$F$100,6,FALSE))</f>
        <v>0</v>
      </c>
      <c r="P41" s="319">
        <f>IF(ISNA(VLOOKUP($E41,'TT BV 1'!$A$17:$F$100,6,FALSE))=TRUE,"0",VLOOKUP($E41,'TT BV 1'!$A$17:$F$100,6,FALSE))</f>
        <v>8</v>
      </c>
      <c r="Q41" s="319">
        <f>IF(ISNA(VLOOKUP($E41,'TT BV 2'!$A$17:$F$101,6,FALSE))=TRUE,"0",VLOOKUP($E41,'TT BV 2'!$A$17:$F$101,6,FALSE))</f>
        <v>4</v>
      </c>
      <c r="R41" s="86" t="str">
        <f>IF(ISNA(VLOOKUP($E41,'NA Aspen SS'!$A$17:$F$101,6,FALSE))=TRUE,"0",VLOOKUP($E41,'NA Aspen SS'!$A$17:$F$101,6,FALSE))</f>
        <v>0</v>
      </c>
      <c r="S41" s="288" t="str">
        <f>IF(ISNA(VLOOKUP($E41,'Step Up - Avila'!$A$17:$F$101,6,FALSE))=TRUE,"0",VLOOKUP($E41,'Step Up - Avila'!$A$17:$F$101,6,FALSE))</f>
        <v>0</v>
      </c>
      <c r="T41" s="288" t="str">
        <f>IF(ISNA(VLOOKUP($E41,'CWG - PEI - SS'!$A$17:$F$101,6,FALSE))=TRUE,"0",VLOOKUP($E41,'CWG - PEI - SS'!$A$17:$F$101,6,FALSE))</f>
        <v>0</v>
      </c>
      <c r="U41" s="288" t="str">
        <f>IF(ISNA(VLOOKUP($E41,'CWG - PEI - BA'!$A$17:$F$101,6,FALSE))=TRUE,"0",VLOOKUP($E41,'CWG - PEI - BA'!$A$17:$F$101,6,FALSE))</f>
        <v>0</v>
      </c>
      <c r="V41" s="319">
        <f>IF(ISNA(VLOOKUP($E41,'Prov. Champs - CF - SS'!$A$17:$F$101,6,FALSE))=TRUE,"0",VLOOKUP($E41,'Prov. Champs - CF - SS'!$A$17:$F$101,6,FALSE))</f>
        <v>4</v>
      </c>
      <c r="W41" s="319">
        <f>IF(ISNA(VLOOKUP($E41,'Prov. Champs - CF - BA'!$A$17:$F$101,6,FALSE))=TRUE,"0",VLOOKUP($E41,'Prov. Champs - CF - BA'!$A$17:$F$101,6,FALSE))</f>
        <v>10</v>
      </c>
      <c r="X41" s="288" t="str">
        <f>IF(ISNA(VLOOKUP($E41,'NA Stoneham SS'!$A$17:$F$101,6,FALSE))=TRUE,"0",VLOOKUP($E41,'NA Stoneham SS'!$A$17:$F$101,6,FALSE))</f>
        <v>0</v>
      </c>
      <c r="Y41" s="288" t="str">
        <f>IF(ISNA(VLOOKUP($E41,'NA Stoneham BA'!$A$17:$F$101,6,FALSE))=TRUE,"0",VLOOKUP($E41,'NA Stoneham BA'!$A$17:$F$101,6,FALSE))</f>
        <v>0</v>
      </c>
      <c r="Z41" s="274" t="str">
        <f>IF(ISNA(VLOOKUP($E41,'JrNats HP'!$A$17:$F$101,6,FALSE))=TRUE,"0",VLOOKUP($E41,'JrNats HP'!$A$17:$F$101,6,FALSE))</f>
        <v>0</v>
      </c>
      <c r="AA41" s="263" t="str">
        <f>IF(ISNA(VLOOKUP($E41,'CC Winsport HP'!$A$17:$F$101,6,FALSE))=TRUE,"0",VLOOKUP($E41,'CC Winsport HP'!$A$17:$F$101,6,FALSE))</f>
        <v>0</v>
      </c>
      <c r="AB41" s="274" t="str">
        <f>IF(ISNA(VLOOKUP($E41,'JrNats SS'!$A$17:$F$101,6,FALSE))=TRUE,"0",VLOOKUP($E41,'JrNats SS'!$A$17:$F$101,6,FALSE))</f>
        <v>0</v>
      </c>
      <c r="AC41" s="274" t="str">
        <f>IF(ISNA(VLOOKUP($E41,'JrNats BA'!$A$17:$F$101,6,FALSE))=TRUE,"0",VLOOKUP($E41,'JrNats BA'!$A$17:$F$101,6,FALSE))</f>
        <v>0</v>
      </c>
      <c r="AD41" s="263" t="str">
        <f>IF(ISNA(VLOOKUP($E41,'CC Yukon BA 2023'!$A$17:$F$101,6,FALSE))=TRUE,"0",VLOOKUP($E41,'CC Yukon BA 2023'!$A$17:$F$101,6,FALSE))</f>
        <v>0</v>
      </c>
      <c r="AE41" s="263" t="str">
        <f>IF(ISNA(VLOOKUP($E41,'CC Yukon SS 2023'!$A$17:$F$101,6,FALSE))=TRUE,"0",VLOOKUP($E41,'CC Yukon SS 2023'!$A$17:$F$101,6,FALSE))</f>
        <v>0</v>
      </c>
    </row>
    <row r="42" spans="1:31" ht="19" customHeight="1" x14ac:dyDescent="0.15">
      <c r="A42" s="73" t="s">
        <v>70</v>
      </c>
      <c r="B42" s="112">
        <v>2005</v>
      </c>
      <c r="C42" s="112" t="s">
        <v>275</v>
      </c>
      <c r="D42" s="112" t="s">
        <v>183</v>
      </c>
      <c r="E42" s="74" t="s">
        <v>67</v>
      </c>
      <c r="F42" s="55">
        <f>IF(ISNA(VLOOKUP($E42,'Ontario Rankings'!$E$6:$M$160,3,FALSE))=TRUE,"0",VLOOKUP($E42,'Ontario Rankings'!$E$6:$M$160,3,FALSE))</f>
        <v>26</v>
      </c>
      <c r="G42" s="263" t="str">
        <f>IF(ISNA(VLOOKUP($E42,'CC Yukon BA'!$A$17:$F$100,6,FALSE))=TRUE,"0",VLOOKUP($E42,'CC Yukon BA'!$A$17:$F$100,6,FALSE))</f>
        <v>0</v>
      </c>
      <c r="H42" s="263" t="str">
        <f>IF(ISNA(VLOOKUP($E42,'CC Yukon SS'!$A$17:$F$100,6,FALSE))=TRUE,"0",VLOOKUP($E42,'CC Yukon SS'!$A$17:$F$100,6,FALSE))</f>
        <v>0</v>
      </c>
      <c r="I42" s="263" t="str">
        <f>IF(ISNA(VLOOKUP($E42,'CC SunPeaks BA'!$A$17:$F$100,6,FALSE))=TRUE,"0",VLOOKUP($E42,'CC SunPeaks BA'!$A$17:$F$100,6,FALSE))</f>
        <v>0</v>
      </c>
      <c r="J42" s="86">
        <f>IF(ISNA(VLOOKUP($E42,'TT Horseshoe1'!$A$17:$F$100,6,FALSE))=TRUE,"0",VLOOKUP($E42,'TT Horseshoe1'!$A$17:$F$100,6,FALSE))</f>
        <v>28</v>
      </c>
      <c r="K42" s="263" t="str">
        <f>IF(ISNA(VLOOKUP($E42,'CC SunPeaks SS'!$A$17:$F$100,6,FALSE))=TRUE,"0",VLOOKUP($E42,'CC SunPeaks SS'!$A$17:$F$100,6,FALSE))</f>
        <v>0</v>
      </c>
      <c r="L42" s="86">
        <f>IF(ISNA(VLOOKUP($E42,'TT Horseshoe2'!$A$17:$F$100,6,FALSE))=TRUE,"0",VLOOKUP($E42,'TT Horseshoe2'!$A$17:$F$100,6,FALSE))</f>
        <v>28</v>
      </c>
      <c r="M42" s="263" t="str">
        <f>IF(ISNA(VLOOKUP($E42,'CC Horseshoe SS'!$A$17:$F$100,6,FALSE))=TRUE,"0",VLOOKUP($E42,'CC Horseshoe SS'!$A$17:$F$100,6,FALSE))</f>
        <v>0</v>
      </c>
      <c r="N42" s="263" t="str">
        <f>IF(ISNA(VLOOKUP($E42,'CC Horseshoe BA'!$A$17:$F$100,6,FALSE))=TRUE,"0",VLOOKUP($E42,'CC Horseshoe BA'!$A$17:$F$100,6,FALSE))</f>
        <v>0</v>
      </c>
      <c r="O42" s="288" t="str">
        <f>IF(ISNA(VLOOKUP($E42,'NA Winsport SS'!$A$17:$F$100,6,FALSE))=TRUE,"0",VLOOKUP($E42,'NA Winsport SS'!$A$17:$F$100,6,FALSE))</f>
        <v>0</v>
      </c>
      <c r="P42" s="86">
        <f>IF(ISNA(VLOOKUP($E42,'TT BV 1'!$A$17:$F$100,6,FALSE))=TRUE,"0",VLOOKUP($E42,'TT BV 1'!$A$17:$F$100,6,FALSE))</f>
        <v>15</v>
      </c>
      <c r="Q42" s="86">
        <f>IF(ISNA(VLOOKUP($E42,'TT BV 2'!$A$17:$F$101,6,FALSE))=TRUE,"0",VLOOKUP($E42,'TT BV 2'!$A$17:$F$101,6,FALSE))</f>
        <v>15</v>
      </c>
      <c r="R42" s="86" t="str">
        <f>IF(ISNA(VLOOKUP($E42,'NA Aspen SS'!$A$17:$F$101,6,FALSE))=TRUE,"0",VLOOKUP($E42,'NA Aspen SS'!$A$17:$F$101,6,FALSE))</f>
        <v>0</v>
      </c>
      <c r="S42" s="288" t="str">
        <f>IF(ISNA(VLOOKUP($E42,'Step Up - Avila'!$A$17:$F$101,6,FALSE))=TRUE,"0",VLOOKUP($E42,'Step Up - Avila'!$A$17:$F$101,6,FALSE))</f>
        <v>0</v>
      </c>
      <c r="T42" s="288" t="str">
        <f>IF(ISNA(VLOOKUP($E42,'CWG - PEI - SS'!$A$17:$F$101,6,FALSE))=TRUE,"0",VLOOKUP($E42,'CWG - PEI - SS'!$A$17:$F$101,6,FALSE))</f>
        <v>0</v>
      </c>
      <c r="U42" s="288" t="str">
        <f>IF(ISNA(VLOOKUP($E42,'CWG - PEI - BA'!$A$17:$F$101,6,FALSE))=TRUE,"0",VLOOKUP($E42,'CWG - PEI - BA'!$A$17:$F$101,6,FALSE))</f>
        <v>0</v>
      </c>
      <c r="V42" s="86">
        <f>IF(ISNA(VLOOKUP($E42,'Prov. Champs - CF - SS'!$A$17:$F$101,6,FALSE))=TRUE,"0",VLOOKUP($E42,'Prov. Champs - CF - SS'!$A$17:$F$101,6,FALSE))</f>
        <v>19</v>
      </c>
      <c r="W42" s="86">
        <f>IF(ISNA(VLOOKUP($E42,'Prov. Champs - CF - BA'!$A$17:$F$101,6,FALSE))=TRUE,"0",VLOOKUP($E42,'Prov. Champs - CF - BA'!$A$17:$F$101,6,FALSE))</f>
        <v>29</v>
      </c>
      <c r="X42" s="288" t="str">
        <f>IF(ISNA(VLOOKUP($E42,'NA Stoneham SS'!$A$17:$F$101,6,FALSE))=TRUE,"0",VLOOKUP($E42,'NA Stoneham SS'!$A$17:$F$101,6,FALSE))</f>
        <v>0</v>
      </c>
      <c r="Y42" s="288" t="str">
        <f>IF(ISNA(VLOOKUP($E42,'NA Stoneham BA'!$A$17:$F$101,6,FALSE))=TRUE,"0",VLOOKUP($E42,'NA Stoneham BA'!$A$17:$F$101,6,FALSE))</f>
        <v>0</v>
      </c>
      <c r="Z42" s="274" t="str">
        <f>IF(ISNA(VLOOKUP($E42,'JrNats HP'!$A$17:$F$101,6,FALSE))=TRUE,"0",VLOOKUP($E42,'JrNats HP'!$A$17:$F$101,6,FALSE))</f>
        <v>0</v>
      </c>
      <c r="AA42" s="263" t="str">
        <f>IF(ISNA(VLOOKUP($E42,'CC Winsport HP'!$A$17:$F$101,6,FALSE))=TRUE,"0",VLOOKUP($E42,'CC Winsport HP'!$A$17:$F$101,6,FALSE))</f>
        <v>0</v>
      </c>
      <c r="AB42" s="274" t="str">
        <f>IF(ISNA(VLOOKUP($E42,'JrNats SS'!$A$17:$F$101,6,FALSE))=TRUE,"0",VLOOKUP($E42,'JrNats SS'!$A$17:$F$101,6,FALSE))</f>
        <v>0</v>
      </c>
      <c r="AC42" s="274" t="str">
        <f>IF(ISNA(VLOOKUP($E42,'JrNats BA'!$A$17:$F$101,6,FALSE))=TRUE,"0",VLOOKUP($E42,'JrNats BA'!$A$17:$F$101,6,FALSE))</f>
        <v>0</v>
      </c>
      <c r="AD42" s="263" t="str">
        <f>IF(ISNA(VLOOKUP($E42,'CC Yukon BA 2023'!$A$17:$F$101,6,FALSE))=TRUE,"0",VLOOKUP($E42,'CC Yukon BA 2023'!$A$17:$F$101,6,FALSE))</f>
        <v>0</v>
      </c>
      <c r="AE42" s="263" t="str">
        <f>IF(ISNA(VLOOKUP($E42,'CC Yukon SS 2023'!$A$17:$F$101,6,FALSE))=TRUE,"0",VLOOKUP($E42,'CC Yukon SS 2023'!$A$17:$F$101,6,FALSE))</f>
        <v>0</v>
      </c>
    </row>
    <row r="43" spans="1:31" ht="19" customHeight="1" x14ac:dyDescent="0.15">
      <c r="A43" s="336" t="s">
        <v>70</v>
      </c>
      <c r="B43" s="337">
        <v>2013</v>
      </c>
      <c r="C43" s="337" t="s">
        <v>102</v>
      </c>
      <c r="D43" s="337" t="s">
        <v>79</v>
      </c>
      <c r="E43" s="338" t="s">
        <v>65</v>
      </c>
      <c r="F43" s="55">
        <f>IF(ISNA(VLOOKUP($E43,'Ontario Rankings'!$E$6:$M$160,3,FALSE))=TRUE,"0",VLOOKUP($E43,'Ontario Rankings'!$E$6:$M$160,3,FALSE))</f>
        <v>27</v>
      </c>
      <c r="G43" s="263" t="str">
        <f>IF(ISNA(VLOOKUP($E43,'CC Yukon BA'!$A$17:$F$100,6,FALSE))=TRUE,"0",VLOOKUP($E43,'CC Yukon BA'!$A$17:$F$100,6,FALSE))</f>
        <v>0</v>
      </c>
      <c r="H43" s="263" t="str">
        <f>IF(ISNA(VLOOKUP($E43,'CC Yukon SS'!$A$17:$F$100,6,FALSE))=TRUE,"0",VLOOKUP($E43,'CC Yukon SS'!$A$17:$F$100,6,FALSE))</f>
        <v>0</v>
      </c>
      <c r="I43" s="263" t="str">
        <f>IF(ISNA(VLOOKUP($E43,'CC SunPeaks BA'!$A$17:$F$100,6,FALSE))=TRUE,"0",VLOOKUP($E43,'CC SunPeaks BA'!$A$17:$F$100,6,FALSE))</f>
        <v>0</v>
      </c>
      <c r="J43" s="86">
        <f>IF(ISNA(VLOOKUP($E43,'TT Horseshoe1'!$A$17:$F$100,6,FALSE))=TRUE,"0",VLOOKUP($E43,'TT Horseshoe1'!$A$17:$F$100,6,FALSE))</f>
        <v>19</v>
      </c>
      <c r="K43" s="263" t="str">
        <f>IF(ISNA(VLOOKUP($E43,'CC SunPeaks SS'!$A$17:$F$100,6,FALSE))=TRUE,"0",VLOOKUP($E43,'CC SunPeaks SS'!$A$17:$F$100,6,FALSE))</f>
        <v>0</v>
      </c>
      <c r="L43" s="86">
        <f>IF(ISNA(VLOOKUP($E43,'TT Horseshoe2'!$A$17:$F$100,6,FALSE))=TRUE,"0",VLOOKUP($E43,'TT Horseshoe2'!$A$17:$F$100,6,FALSE))</f>
        <v>17</v>
      </c>
      <c r="M43" s="263" t="str">
        <f>IF(ISNA(VLOOKUP($E43,'CC Horseshoe SS'!$A$17:$F$100,6,FALSE))=TRUE,"0",VLOOKUP($E43,'CC Horseshoe SS'!$A$17:$F$100,6,FALSE))</f>
        <v>0</v>
      </c>
      <c r="N43" s="263" t="str">
        <f>IF(ISNA(VLOOKUP($E43,'CC Horseshoe BA'!$A$17:$F$100,6,FALSE))=TRUE,"0",VLOOKUP($E43,'CC Horseshoe BA'!$A$17:$F$100,6,FALSE))</f>
        <v>0</v>
      </c>
      <c r="O43" s="288" t="str">
        <f>IF(ISNA(VLOOKUP($E43,'NA Winsport SS'!$A$17:$F$100,6,FALSE))=TRUE,"0",VLOOKUP($E43,'NA Winsport SS'!$A$17:$F$100,6,FALSE))</f>
        <v>0</v>
      </c>
      <c r="P43" s="86">
        <f>IF(ISNA(VLOOKUP($E43,'TT BV 1'!$A$17:$F$100,6,FALSE))=TRUE,"0",VLOOKUP($E43,'TT BV 1'!$A$17:$F$100,6,FALSE))</f>
        <v>16</v>
      </c>
      <c r="Q43" s="86">
        <f>IF(ISNA(VLOOKUP($E43,'TT BV 2'!$A$17:$F$101,6,FALSE))=TRUE,"0",VLOOKUP($E43,'TT BV 2'!$A$17:$F$101,6,FALSE))</f>
        <v>26</v>
      </c>
      <c r="R43" s="86" t="str">
        <f>IF(ISNA(VLOOKUP($E43,'NA Aspen SS'!$A$17:$F$101,6,FALSE))=TRUE,"0",VLOOKUP($E43,'NA Aspen SS'!$A$17:$F$101,6,FALSE))</f>
        <v>0</v>
      </c>
      <c r="S43" s="288" t="str">
        <f>IF(ISNA(VLOOKUP($E43,'Step Up - Avila'!$A$17:$F$101,6,FALSE))=TRUE,"0",VLOOKUP($E43,'Step Up - Avila'!$A$17:$F$101,6,FALSE))</f>
        <v>0</v>
      </c>
      <c r="T43" s="288" t="str">
        <f>IF(ISNA(VLOOKUP($E43,'CWG - PEI - SS'!$A$17:$F$101,6,FALSE))=TRUE,"0",VLOOKUP($E43,'CWG - PEI - SS'!$A$17:$F$101,6,FALSE))</f>
        <v>0</v>
      </c>
      <c r="U43" s="288" t="str">
        <f>IF(ISNA(VLOOKUP($E43,'CWG - PEI - BA'!$A$17:$F$101,6,FALSE))=TRUE,"0",VLOOKUP($E43,'CWG - PEI - BA'!$A$17:$F$101,6,FALSE))</f>
        <v>0</v>
      </c>
      <c r="V43" s="86">
        <f>IF(ISNA(VLOOKUP($E43,'Prov. Champs - CF - SS'!$A$17:$F$101,6,FALSE))=TRUE,"0",VLOOKUP($E43,'Prov. Champs - CF - SS'!$A$17:$F$101,6,FALSE))</f>
        <v>14</v>
      </c>
      <c r="W43" s="86">
        <f>IF(ISNA(VLOOKUP($E43,'Prov. Champs - CF - BA'!$A$17:$F$101,6,FALSE))=TRUE,"0",VLOOKUP($E43,'Prov. Champs - CF - BA'!$A$17:$F$101,6,FALSE))</f>
        <v>16</v>
      </c>
      <c r="X43" s="288" t="str">
        <f>IF(ISNA(VLOOKUP($E43,'NA Stoneham SS'!$A$17:$F$101,6,FALSE))=TRUE,"0",VLOOKUP($E43,'NA Stoneham SS'!$A$17:$F$101,6,FALSE))</f>
        <v>0</v>
      </c>
      <c r="Y43" s="288" t="str">
        <f>IF(ISNA(VLOOKUP($E43,'NA Stoneham BA'!$A$17:$F$101,6,FALSE))=TRUE,"0",VLOOKUP($E43,'NA Stoneham BA'!$A$17:$F$101,6,FALSE))</f>
        <v>0</v>
      </c>
      <c r="Z43" s="274" t="str">
        <f>IF(ISNA(VLOOKUP($E43,'JrNats HP'!$A$17:$F$101,6,FALSE))=TRUE,"0",VLOOKUP($E43,'JrNats HP'!$A$17:$F$101,6,FALSE))</f>
        <v>0</v>
      </c>
      <c r="AA43" s="263" t="str">
        <f>IF(ISNA(VLOOKUP($E43,'CC Winsport HP'!$A$17:$F$101,6,FALSE))=TRUE,"0",VLOOKUP($E43,'CC Winsport HP'!$A$17:$F$101,6,FALSE))</f>
        <v>0</v>
      </c>
      <c r="AB43" s="274" t="str">
        <f>IF(ISNA(VLOOKUP($E43,'JrNats SS'!$A$17:$F$101,6,FALSE))=TRUE,"0",VLOOKUP($E43,'JrNats SS'!$A$17:$F$101,6,FALSE))</f>
        <v>0</v>
      </c>
      <c r="AC43" s="274" t="str">
        <f>IF(ISNA(VLOOKUP($E43,'JrNats BA'!$A$17:$F$101,6,FALSE))=TRUE,"0",VLOOKUP($E43,'JrNats BA'!$A$17:$F$101,6,FALSE))</f>
        <v>0</v>
      </c>
      <c r="AD43" s="263" t="str">
        <f>IF(ISNA(VLOOKUP($E43,'CC Yukon BA 2023'!$A$17:$F$101,6,FALSE))=TRUE,"0",VLOOKUP($E43,'CC Yukon BA 2023'!$A$17:$F$101,6,FALSE))</f>
        <v>0</v>
      </c>
      <c r="AE43" s="263" t="str">
        <f>IF(ISNA(VLOOKUP($E43,'CC Yukon SS 2023'!$A$17:$F$101,6,FALSE))=TRUE,"0",VLOOKUP($E43,'CC Yukon SS 2023'!$A$17:$F$101,6,FALSE))</f>
        <v>0</v>
      </c>
    </row>
    <row r="44" spans="1:31" s="292" customFormat="1" ht="19" customHeight="1" x14ac:dyDescent="0.15">
      <c r="A44" s="225" t="s">
        <v>70</v>
      </c>
      <c r="B44" s="226">
        <v>2008</v>
      </c>
      <c r="C44" s="228" t="s">
        <v>104</v>
      </c>
      <c r="D44" s="226" t="s">
        <v>77</v>
      </c>
      <c r="E44" s="227" t="s">
        <v>161</v>
      </c>
      <c r="F44" s="55">
        <f>IF(ISNA(VLOOKUP($E44,'Ontario Rankings'!$E$6:$M$160,3,FALSE))=TRUE,"0",VLOOKUP($E44,'Ontario Rankings'!$E$6:$M$160,3,FALSE))</f>
        <v>28</v>
      </c>
      <c r="G44" s="263" t="str">
        <f>IF(ISNA(VLOOKUP($E44,'CC Yukon BA'!$A$17:$F$100,6,FALSE))=TRUE,"0",VLOOKUP($E44,'CC Yukon BA'!$A$17:$F$100,6,FALSE))</f>
        <v>0</v>
      </c>
      <c r="H44" s="263" t="str">
        <f>IF(ISNA(VLOOKUP($E44,'CC Yukon SS'!$A$17:$F$100,6,FALSE))=TRUE,"0",VLOOKUP($E44,'CC Yukon SS'!$A$17:$F$100,6,FALSE))</f>
        <v>0</v>
      </c>
      <c r="I44" s="263" t="str">
        <f>IF(ISNA(VLOOKUP($E44,'CC SunPeaks BA'!$A$17:$F$100,6,FALSE))=TRUE,"0",VLOOKUP($E44,'CC SunPeaks BA'!$A$17:$F$100,6,FALSE))</f>
        <v>0</v>
      </c>
      <c r="J44" s="86" t="str">
        <f>IF(ISNA(VLOOKUP($E44,'TT Horseshoe1'!$A$17:$F$100,6,FALSE))=TRUE,"0",VLOOKUP($E44,'TT Horseshoe1'!$A$17:$F$100,6,FALSE))</f>
        <v>0</v>
      </c>
      <c r="K44" s="263" t="str">
        <f>IF(ISNA(VLOOKUP($E44,'CC SunPeaks SS'!$A$17:$F$100,6,FALSE))=TRUE,"0",VLOOKUP($E44,'CC SunPeaks SS'!$A$17:$F$100,6,FALSE))</f>
        <v>0</v>
      </c>
      <c r="L44" s="86" t="str">
        <f>IF(ISNA(VLOOKUP($E44,'TT Horseshoe2'!$A$17:$F$100,6,FALSE))=TRUE,"0",VLOOKUP($E44,'TT Horseshoe2'!$A$17:$F$100,6,FALSE))</f>
        <v>0</v>
      </c>
      <c r="M44" s="263" t="str">
        <f>IF(ISNA(VLOOKUP($E44,'CC Horseshoe SS'!$A$17:$F$100,6,FALSE))=TRUE,"0",VLOOKUP($E44,'CC Horseshoe SS'!$A$17:$F$100,6,FALSE))</f>
        <v>0</v>
      </c>
      <c r="N44" s="263" t="str">
        <f>IF(ISNA(VLOOKUP($E44,'CC Horseshoe BA'!$A$17:$F$100,6,FALSE))=TRUE,"0",VLOOKUP($E44,'CC Horseshoe BA'!$A$17:$F$100,6,FALSE))</f>
        <v>0</v>
      </c>
      <c r="O44" s="288" t="str">
        <f>IF(ISNA(VLOOKUP($E44,'NA Winsport SS'!$A$17:$F$100,6,FALSE))=TRUE,"0",VLOOKUP($E44,'NA Winsport SS'!$A$17:$F$100,6,FALSE))</f>
        <v>0</v>
      </c>
      <c r="P44" s="86">
        <f>IF(ISNA(VLOOKUP($E44,'TT BV 1'!$A$17:$F$100,6,FALSE))=TRUE,"0",VLOOKUP($E44,'TT BV 1'!$A$17:$F$100,6,FALSE))</f>
        <v>18</v>
      </c>
      <c r="Q44" s="86">
        <f>IF(ISNA(VLOOKUP($E44,'TT BV 2'!$A$17:$F$101,6,FALSE))=TRUE,"0",VLOOKUP($E44,'TT BV 2'!$A$17:$F$101,6,FALSE))</f>
        <v>13</v>
      </c>
      <c r="R44" s="86" t="str">
        <f>IF(ISNA(VLOOKUP($E44,'NA Aspen SS'!$A$17:$F$101,6,FALSE))=TRUE,"0",VLOOKUP($E44,'NA Aspen SS'!$A$17:$F$101,6,FALSE))</f>
        <v>0</v>
      </c>
      <c r="S44" s="288" t="str">
        <f>IF(ISNA(VLOOKUP($E44,'Step Up - Avila'!$A$17:$F$101,6,FALSE))=TRUE,"0",VLOOKUP($E44,'Step Up - Avila'!$A$17:$F$101,6,FALSE))</f>
        <v>0</v>
      </c>
      <c r="T44" s="288" t="str">
        <f>IF(ISNA(VLOOKUP($E44,'CWG - PEI - SS'!$A$17:$F$101,6,FALSE))=TRUE,"0",VLOOKUP($E44,'CWG - PEI - SS'!$A$17:$F$101,6,FALSE))</f>
        <v>0</v>
      </c>
      <c r="U44" s="288" t="str">
        <f>IF(ISNA(VLOOKUP($E44,'CWG - PEI - BA'!$A$17:$F$101,6,FALSE))=TRUE,"0",VLOOKUP($E44,'CWG - PEI - BA'!$A$17:$F$101,6,FALSE))</f>
        <v>0</v>
      </c>
      <c r="V44" s="86">
        <f>IF(ISNA(VLOOKUP($E44,'Prov. Champs - CF - SS'!$A$17:$F$101,6,FALSE))=TRUE,"0",VLOOKUP($E44,'Prov. Champs - CF - SS'!$A$17:$F$101,6,FALSE))</f>
        <v>22</v>
      </c>
      <c r="W44" s="86" t="str">
        <f>IF(ISNA(VLOOKUP($E44,'Prov. Champs - CF - BA'!$A$17:$F$101,6,FALSE))=TRUE,"0",VLOOKUP($E44,'Prov. Champs - CF - BA'!$A$17:$F$101,6,FALSE))</f>
        <v>DNS</v>
      </c>
      <c r="X44" s="288" t="str">
        <f>IF(ISNA(VLOOKUP($E44,'NA Stoneham SS'!$A$17:$F$101,6,FALSE))=TRUE,"0",VLOOKUP($E44,'NA Stoneham SS'!$A$17:$F$101,6,FALSE))</f>
        <v>0</v>
      </c>
      <c r="Y44" s="288" t="str">
        <f>IF(ISNA(VLOOKUP($E44,'NA Stoneham BA'!$A$17:$F$101,6,FALSE))=TRUE,"0",VLOOKUP($E44,'NA Stoneham BA'!$A$17:$F$101,6,FALSE))</f>
        <v>0</v>
      </c>
      <c r="Z44" s="274" t="str">
        <f>IF(ISNA(VLOOKUP($E44,'JrNats HP'!$A$17:$F$101,6,FALSE))=TRUE,"0",VLOOKUP($E44,'JrNats HP'!$A$17:$F$101,6,FALSE))</f>
        <v>0</v>
      </c>
      <c r="AA44" s="263" t="str">
        <f>IF(ISNA(VLOOKUP($E44,'CC Winsport HP'!$A$17:$F$101,6,FALSE))=TRUE,"0",VLOOKUP($E44,'CC Winsport HP'!$A$17:$F$101,6,FALSE))</f>
        <v>0</v>
      </c>
      <c r="AB44" s="274" t="str">
        <f>IF(ISNA(VLOOKUP($E44,'JrNats SS'!$A$17:$F$101,6,FALSE))=TRUE,"0",VLOOKUP($E44,'JrNats SS'!$A$17:$F$101,6,FALSE))</f>
        <v>0</v>
      </c>
      <c r="AC44" s="274" t="str">
        <f>IF(ISNA(VLOOKUP($E44,'JrNats BA'!$A$17:$F$101,6,FALSE))=TRUE,"0",VLOOKUP($E44,'JrNats BA'!$A$17:$F$101,6,FALSE))</f>
        <v>0</v>
      </c>
      <c r="AD44" s="263" t="str">
        <f>IF(ISNA(VLOOKUP($E44,'CC Yukon BA 2023'!$A$17:$F$101,6,FALSE))=TRUE,"0",VLOOKUP($E44,'CC Yukon BA 2023'!$A$17:$F$101,6,FALSE))</f>
        <v>0</v>
      </c>
      <c r="AE44" s="263" t="str">
        <f>IF(ISNA(VLOOKUP($E44,'CC Yukon SS 2023'!$A$17:$F$101,6,FALSE))=TRUE,"0",VLOOKUP($E44,'CC Yukon SS 2023'!$A$17:$F$101,6,FALSE))</f>
        <v>0</v>
      </c>
    </row>
    <row r="45" spans="1:31" ht="19" customHeight="1" x14ac:dyDescent="0.15">
      <c r="A45" s="73" t="s">
        <v>276</v>
      </c>
      <c r="B45" s="112">
        <v>2007</v>
      </c>
      <c r="C45" s="112" t="s">
        <v>102</v>
      </c>
      <c r="D45" s="112" t="s">
        <v>76</v>
      </c>
      <c r="E45" s="74" t="s">
        <v>122</v>
      </c>
      <c r="F45" s="55">
        <f>IF(ISNA(VLOOKUP($E45,'Ontario Rankings'!$E$6:$M$160,3,FALSE))=TRUE,"0",VLOOKUP($E45,'Ontario Rankings'!$E$6:$M$160,3,FALSE))</f>
        <v>29</v>
      </c>
      <c r="G45" s="263" t="str">
        <f>IF(ISNA(VLOOKUP($E45,'CC Yukon BA'!$A$17:$F$100,6,FALSE))=TRUE,"0",VLOOKUP($E45,'CC Yukon BA'!$A$17:$F$100,6,FALSE))</f>
        <v>0</v>
      </c>
      <c r="H45" s="263" t="str">
        <f>IF(ISNA(VLOOKUP($E45,'CC Yukon SS'!$A$17:$F$100,6,FALSE))=TRUE,"0",VLOOKUP($E45,'CC Yukon SS'!$A$17:$F$100,6,FALSE))</f>
        <v>0</v>
      </c>
      <c r="I45" s="263" t="str">
        <f>IF(ISNA(VLOOKUP($E45,'CC SunPeaks BA'!$A$17:$F$100,6,FALSE))=TRUE,"0",VLOOKUP($E45,'CC SunPeaks BA'!$A$17:$F$100,6,FALSE))</f>
        <v>0</v>
      </c>
      <c r="J45" s="86">
        <f>IF(ISNA(VLOOKUP($E45,'TT Horseshoe1'!$A$17:$F$100,6,FALSE))=TRUE,"0",VLOOKUP($E45,'TT Horseshoe1'!$A$17:$F$100,6,FALSE))</f>
        <v>27</v>
      </c>
      <c r="K45" s="263" t="str">
        <f>IF(ISNA(VLOOKUP($E45,'CC SunPeaks SS'!$A$17:$F$100,6,FALSE))=TRUE,"0",VLOOKUP($E45,'CC SunPeaks SS'!$A$17:$F$100,6,FALSE))</f>
        <v>0</v>
      </c>
      <c r="L45" s="86">
        <f>IF(ISNA(VLOOKUP($E45,'TT Horseshoe2'!$A$17:$F$100,6,FALSE))=TRUE,"0",VLOOKUP($E45,'TT Horseshoe2'!$A$17:$F$100,6,FALSE))</f>
        <v>18</v>
      </c>
      <c r="M45" s="263" t="str">
        <f>IF(ISNA(VLOOKUP($E45,'CC Horseshoe SS'!$A$17:$F$100,6,FALSE))=TRUE,"0",VLOOKUP($E45,'CC Horseshoe SS'!$A$17:$F$100,6,FALSE))</f>
        <v>0</v>
      </c>
      <c r="N45" s="263" t="str">
        <f>IF(ISNA(VLOOKUP($E45,'CC Horseshoe BA'!$A$17:$F$100,6,FALSE))=TRUE,"0",VLOOKUP($E45,'CC Horseshoe BA'!$A$17:$F$100,6,FALSE))</f>
        <v>0</v>
      </c>
      <c r="O45" s="288" t="str">
        <f>IF(ISNA(VLOOKUP($E45,'NA Winsport SS'!$A$17:$F$100,6,FALSE))=TRUE,"0",VLOOKUP($E45,'NA Winsport SS'!$A$17:$F$100,6,FALSE))</f>
        <v>0</v>
      </c>
      <c r="P45" s="86" t="str">
        <f>IF(ISNA(VLOOKUP($E45,'TT BV 1'!$A$17:$F$100,6,FALSE))=TRUE,"0",VLOOKUP($E45,'TT BV 1'!$A$17:$F$100,6,FALSE))</f>
        <v>0</v>
      </c>
      <c r="Q45" s="86" t="str">
        <f>IF(ISNA(VLOOKUP($E45,'TT BV 2'!$A$17:$F$101,6,FALSE))=TRUE,"0",VLOOKUP($E45,'TT BV 2'!$A$17:$F$101,6,FALSE))</f>
        <v>0</v>
      </c>
      <c r="R45" s="86" t="str">
        <f>IF(ISNA(VLOOKUP($E45,'NA Aspen SS'!$A$17:$F$101,6,FALSE))=TRUE,"0",VLOOKUP($E45,'NA Aspen SS'!$A$17:$F$101,6,FALSE))</f>
        <v>0</v>
      </c>
      <c r="S45" s="288" t="str">
        <f>IF(ISNA(VLOOKUP($E45,'Step Up - Avila'!$A$17:$F$101,6,FALSE))=TRUE,"0",VLOOKUP($E45,'Step Up - Avila'!$A$17:$F$101,6,FALSE))</f>
        <v>0</v>
      </c>
      <c r="T45" s="288" t="str">
        <f>IF(ISNA(VLOOKUP($E45,'CWG - PEI - SS'!$A$17:$F$101,6,FALSE))=TRUE,"0",VLOOKUP($E45,'CWG - PEI - SS'!$A$17:$F$101,6,FALSE))</f>
        <v>0</v>
      </c>
      <c r="U45" s="288" t="str">
        <f>IF(ISNA(VLOOKUP($E45,'CWG - PEI - BA'!$A$17:$F$101,6,FALSE))=TRUE,"0",VLOOKUP($E45,'CWG - PEI - BA'!$A$17:$F$101,6,FALSE))</f>
        <v>0</v>
      </c>
      <c r="V45" s="319">
        <f>IF(ISNA(VLOOKUP($E45,'Prov. Champs - CF - SS'!$A$17:$F$101,6,FALSE))=TRUE,"0",VLOOKUP($E45,'Prov. Champs - CF - SS'!$A$17:$F$101,6,FALSE))</f>
        <v>9</v>
      </c>
      <c r="W45" s="86">
        <f>IF(ISNA(VLOOKUP($E45,'Prov. Champs - CF - BA'!$A$17:$F$101,6,FALSE))=TRUE,"0",VLOOKUP($E45,'Prov. Champs - CF - BA'!$A$17:$F$101,6,FALSE))</f>
        <v>11</v>
      </c>
      <c r="X45" s="288" t="str">
        <f>IF(ISNA(VLOOKUP($E45,'NA Stoneham SS'!$A$17:$F$101,6,FALSE))=TRUE,"0",VLOOKUP($E45,'NA Stoneham SS'!$A$17:$F$101,6,FALSE))</f>
        <v>0</v>
      </c>
      <c r="Y45" s="288" t="str">
        <f>IF(ISNA(VLOOKUP($E45,'NA Stoneham BA'!$A$17:$F$101,6,FALSE))=TRUE,"0",VLOOKUP($E45,'NA Stoneham BA'!$A$17:$F$101,6,FALSE))</f>
        <v>0</v>
      </c>
      <c r="Z45" s="274" t="str">
        <f>IF(ISNA(VLOOKUP($E45,'JrNats HP'!$A$17:$F$101,6,FALSE))=TRUE,"0",VLOOKUP($E45,'JrNats HP'!$A$17:$F$101,6,FALSE))</f>
        <v>0</v>
      </c>
      <c r="AA45" s="263" t="str">
        <f>IF(ISNA(VLOOKUP($E45,'CC Winsport HP'!$A$17:$F$101,6,FALSE))=TRUE,"0",VLOOKUP($E45,'CC Winsport HP'!$A$17:$F$101,6,FALSE))</f>
        <v>0</v>
      </c>
      <c r="AB45" s="274" t="str">
        <f>IF(ISNA(VLOOKUP($E45,'JrNats SS'!$A$17:$F$101,6,FALSE))=TRUE,"0",VLOOKUP($E45,'JrNats SS'!$A$17:$F$101,6,FALSE))</f>
        <v>0</v>
      </c>
      <c r="AC45" s="274" t="str">
        <f>IF(ISNA(VLOOKUP($E45,'JrNats BA'!$A$17:$F$101,6,FALSE))=TRUE,"0",VLOOKUP($E45,'JrNats BA'!$A$17:$F$101,6,FALSE))</f>
        <v>0</v>
      </c>
      <c r="AD45" s="263" t="str">
        <f>IF(ISNA(VLOOKUP($E45,'CC Yukon BA 2023'!$A$17:$F$101,6,FALSE))=TRUE,"0",VLOOKUP($E45,'CC Yukon BA 2023'!$A$17:$F$101,6,FALSE))</f>
        <v>0</v>
      </c>
      <c r="AE45" s="263" t="str">
        <f>IF(ISNA(VLOOKUP($E45,'CC Yukon SS 2023'!$A$17:$F$101,6,FALSE))=TRUE,"0",VLOOKUP($E45,'CC Yukon SS 2023'!$A$17:$F$101,6,FALSE))</f>
        <v>0</v>
      </c>
    </row>
    <row r="46" spans="1:31" s="292" customFormat="1" ht="19" customHeight="1" x14ac:dyDescent="0.15">
      <c r="A46" s="217" t="s">
        <v>95</v>
      </c>
      <c r="B46" s="218">
        <v>2006</v>
      </c>
      <c r="C46" s="218" t="s">
        <v>274</v>
      </c>
      <c r="D46" s="218" t="s">
        <v>76</v>
      </c>
      <c r="E46" s="219" t="s">
        <v>113</v>
      </c>
      <c r="F46" s="55">
        <f>IF(ISNA(VLOOKUP($E46,'Ontario Rankings'!$E$6:$M$160,3,FALSE))=TRUE,"0",VLOOKUP($E46,'Ontario Rankings'!$E$6:$M$160,3,FALSE))</f>
        <v>30</v>
      </c>
      <c r="G46" s="263" t="str">
        <f>IF(ISNA(VLOOKUP($E46,'CC Yukon BA'!$A$17:$F$100,6,FALSE))=TRUE,"0",VLOOKUP($E46,'CC Yukon BA'!$A$17:$F$100,6,FALSE))</f>
        <v>0</v>
      </c>
      <c r="H46" s="263" t="str">
        <f>IF(ISNA(VLOOKUP($E46,'CC Yukon SS'!$A$17:$F$100,6,FALSE))=TRUE,"0",VLOOKUP($E46,'CC Yukon SS'!$A$17:$F$100,6,FALSE))</f>
        <v>0</v>
      </c>
      <c r="I46" s="263" t="str">
        <f>IF(ISNA(VLOOKUP($E46,'CC SunPeaks BA'!$A$17:$F$100,6,FALSE))=TRUE,"0",VLOOKUP($E46,'CC SunPeaks BA'!$A$17:$F$100,6,FALSE))</f>
        <v>0</v>
      </c>
      <c r="J46" s="86">
        <f>IF(ISNA(VLOOKUP($E46,'TT Horseshoe1'!$A$17:$F$100,6,FALSE))=TRUE,"0",VLOOKUP($E46,'TT Horseshoe1'!$A$17:$F$100,6,FALSE))</f>
        <v>11</v>
      </c>
      <c r="K46" s="263" t="str">
        <f>IF(ISNA(VLOOKUP($E46,'CC SunPeaks SS'!$A$17:$F$100,6,FALSE))=TRUE,"0",VLOOKUP($E46,'CC SunPeaks SS'!$A$17:$F$100,6,FALSE))</f>
        <v>0</v>
      </c>
      <c r="L46" s="86">
        <f>IF(ISNA(VLOOKUP($E46,'TT Horseshoe2'!$A$17:$F$100,6,FALSE))=TRUE,"0",VLOOKUP($E46,'TT Horseshoe2'!$A$17:$F$100,6,FALSE))</f>
        <v>15</v>
      </c>
      <c r="M46" s="263" t="str">
        <f>IF(ISNA(VLOOKUP($E46,'CC Horseshoe SS'!$A$17:$F$100,6,FALSE))=TRUE,"0",VLOOKUP($E46,'CC Horseshoe SS'!$A$17:$F$100,6,FALSE))</f>
        <v>0</v>
      </c>
      <c r="N46" s="263" t="str">
        <f>IF(ISNA(VLOOKUP($E46,'CC Horseshoe BA'!$A$17:$F$100,6,FALSE))=TRUE,"0",VLOOKUP($E46,'CC Horseshoe BA'!$A$17:$F$100,6,FALSE))</f>
        <v>0</v>
      </c>
      <c r="O46" s="288" t="str">
        <f>IF(ISNA(VLOOKUP($E46,'NA Winsport SS'!$A$17:$F$100,6,FALSE))=TRUE,"0",VLOOKUP($E46,'NA Winsport SS'!$A$17:$F$100,6,FALSE))</f>
        <v>0</v>
      </c>
      <c r="P46" s="319">
        <f>IF(ISNA(VLOOKUP($E46,'TT BV 1'!$A$17:$F$100,6,FALSE))=TRUE,"0",VLOOKUP($E46,'TT BV 1'!$A$17:$F$100,6,FALSE))</f>
        <v>9</v>
      </c>
      <c r="Q46" s="319">
        <f>IF(ISNA(VLOOKUP($E46,'TT BV 2'!$A$17:$F$101,6,FALSE))=TRUE,"0",VLOOKUP($E46,'TT BV 2'!$A$17:$F$101,6,FALSE))</f>
        <v>9</v>
      </c>
      <c r="R46" s="86" t="str">
        <f>IF(ISNA(VLOOKUP($E46,'NA Aspen SS'!$A$17:$F$101,6,FALSE))=TRUE,"0",VLOOKUP($E46,'NA Aspen SS'!$A$17:$F$101,6,FALSE))</f>
        <v>0</v>
      </c>
      <c r="S46" s="288" t="str">
        <f>IF(ISNA(VLOOKUP($E46,'Step Up - Avila'!$A$17:$F$101,6,FALSE))=TRUE,"0",VLOOKUP($E46,'Step Up - Avila'!$A$17:$F$101,6,FALSE))</f>
        <v>0</v>
      </c>
      <c r="T46" s="288" t="str">
        <f>IF(ISNA(VLOOKUP($E46,'CWG - PEI - SS'!$A$17:$F$101,6,FALSE))=TRUE,"0",VLOOKUP($E46,'CWG - PEI - SS'!$A$17:$F$101,6,FALSE))</f>
        <v>0</v>
      </c>
      <c r="U46" s="288" t="str">
        <f>IF(ISNA(VLOOKUP($E46,'CWG - PEI - BA'!$A$17:$F$101,6,FALSE))=TRUE,"0",VLOOKUP($E46,'CWG - PEI - BA'!$A$17:$F$101,6,FALSE))</f>
        <v>0</v>
      </c>
      <c r="V46" s="86" t="str">
        <f>IF(ISNA(VLOOKUP($E46,'Prov. Champs - CF - SS'!$A$17:$F$101,6,FALSE))=TRUE,"0",VLOOKUP($E46,'Prov. Champs - CF - SS'!$A$17:$F$101,6,FALSE))</f>
        <v>0</v>
      </c>
      <c r="W46" s="86" t="str">
        <f>IF(ISNA(VLOOKUP($E46,'Prov. Champs - CF - BA'!$A$17:$F$101,6,FALSE))=TRUE,"0",VLOOKUP($E46,'Prov. Champs - CF - BA'!$A$17:$F$101,6,FALSE))</f>
        <v>0</v>
      </c>
      <c r="X46" s="288" t="str">
        <f>IF(ISNA(VLOOKUP($E46,'NA Stoneham SS'!$A$17:$F$101,6,FALSE))=TRUE,"0",VLOOKUP($E46,'NA Stoneham SS'!$A$17:$F$101,6,FALSE))</f>
        <v>0</v>
      </c>
      <c r="Y46" s="288" t="str">
        <f>IF(ISNA(VLOOKUP($E46,'NA Stoneham BA'!$A$17:$F$101,6,FALSE))=TRUE,"0",VLOOKUP($E46,'NA Stoneham BA'!$A$17:$F$101,6,FALSE))</f>
        <v>0</v>
      </c>
      <c r="Z46" s="274" t="str">
        <f>IF(ISNA(VLOOKUP($E46,'JrNats HP'!$A$17:$F$101,6,FALSE))=TRUE,"0",VLOOKUP($E46,'JrNats HP'!$A$17:$F$101,6,FALSE))</f>
        <v>0</v>
      </c>
      <c r="AA46" s="263" t="str">
        <f>IF(ISNA(VLOOKUP($E46,'CC Winsport HP'!$A$17:$F$101,6,FALSE))=TRUE,"0",VLOOKUP($E46,'CC Winsport HP'!$A$17:$F$101,6,FALSE))</f>
        <v>0</v>
      </c>
      <c r="AB46" s="274" t="str">
        <f>IF(ISNA(VLOOKUP($E46,'JrNats SS'!$A$17:$F$101,6,FALSE))=TRUE,"0",VLOOKUP($E46,'JrNats SS'!$A$17:$F$101,6,FALSE))</f>
        <v>0</v>
      </c>
      <c r="AC46" s="274" t="str">
        <f>IF(ISNA(VLOOKUP($E46,'JrNats BA'!$A$17:$F$101,6,FALSE))=TRUE,"0",VLOOKUP($E46,'JrNats BA'!$A$17:$F$101,6,FALSE))</f>
        <v>0</v>
      </c>
      <c r="AD46" s="263" t="str">
        <f>IF(ISNA(VLOOKUP($E46,'CC Yukon BA 2023'!$A$17:$F$101,6,FALSE))=TRUE,"0",VLOOKUP($E46,'CC Yukon BA 2023'!$A$17:$F$101,6,FALSE))</f>
        <v>0</v>
      </c>
      <c r="AE46" s="263" t="str">
        <f>IF(ISNA(VLOOKUP($E46,'CC Yukon SS 2023'!$A$17:$F$101,6,FALSE))=TRUE,"0",VLOOKUP($E46,'CC Yukon SS 2023'!$A$17:$F$101,6,FALSE))</f>
        <v>0</v>
      </c>
    </row>
    <row r="47" spans="1:31" ht="19" customHeight="1" x14ac:dyDescent="0.15">
      <c r="A47" s="73" t="s">
        <v>276</v>
      </c>
      <c r="B47" s="112">
        <v>2009</v>
      </c>
      <c r="C47" s="112" t="s">
        <v>102</v>
      </c>
      <c r="D47" s="112" t="s">
        <v>77</v>
      </c>
      <c r="E47" s="74" t="s">
        <v>130</v>
      </c>
      <c r="F47" s="55">
        <f>IF(ISNA(VLOOKUP($E47,'Ontario Rankings'!$E$6:$M$160,3,FALSE))=TRUE,"0",VLOOKUP($E47,'Ontario Rankings'!$E$6:$M$160,3,FALSE))</f>
        <v>30</v>
      </c>
      <c r="G47" s="263" t="str">
        <f>IF(ISNA(VLOOKUP($E47,'CC Yukon BA'!$A$17:$F$100,6,FALSE))=TRUE,"0",VLOOKUP($E47,'CC Yukon BA'!$A$17:$F$100,6,FALSE))</f>
        <v>0</v>
      </c>
      <c r="H47" s="263" t="str">
        <f>IF(ISNA(VLOOKUP($E47,'CC Yukon SS'!$A$17:$F$100,6,FALSE))=TRUE,"0",VLOOKUP($E47,'CC Yukon SS'!$A$17:$F$100,6,FALSE))</f>
        <v>0</v>
      </c>
      <c r="I47" s="263" t="str">
        <f>IF(ISNA(VLOOKUP($E47,'CC SunPeaks BA'!$A$17:$F$100,6,FALSE))=TRUE,"0",VLOOKUP($E47,'CC SunPeaks BA'!$A$17:$F$100,6,FALSE))</f>
        <v>0</v>
      </c>
      <c r="J47" s="86">
        <f>IF(ISNA(VLOOKUP($E47,'TT Horseshoe1'!$A$17:$F$100,6,FALSE))=TRUE,"0",VLOOKUP($E47,'TT Horseshoe1'!$A$17:$F$100,6,FALSE))</f>
        <v>23</v>
      </c>
      <c r="K47" s="263" t="str">
        <f>IF(ISNA(VLOOKUP($E47,'CC SunPeaks SS'!$A$17:$F$100,6,FALSE))=TRUE,"0",VLOOKUP($E47,'CC SunPeaks SS'!$A$17:$F$100,6,FALSE))</f>
        <v>0</v>
      </c>
      <c r="L47" s="86">
        <f>IF(ISNA(VLOOKUP($E47,'TT Horseshoe2'!$A$17:$F$100,6,FALSE))=TRUE,"0",VLOOKUP($E47,'TT Horseshoe2'!$A$17:$F$100,6,FALSE))</f>
        <v>22</v>
      </c>
      <c r="M47" s="263" t="str">
        <f>IF(ISNA(VLOOKUP($E47,'CC Horseshoe SS'!$A$17:$F$100,6,FALSE))=TRUE,"0",VLOOKUP($E47,'CC Horseshoe SS'!$A$17:$F$100,6,FALSE))</f>
        <v>0</v>
      </c>
      <c r="N47" s="263" t="str">
        <f>IF(ISNA(VLOOKUP($E47,'CC Horseshoe BA'!$A$17:$F$100,6,FALSE))=TRUE,"0",VLOOKUP($E47,'CC Horseshoe BA'!$A$17:$F$100,6,FALSE))</f>
        <v>0</v>
      </c>
      <c r="O47" s="288" t="str">
        <f>IF(ISNA(VLOOKUP($E47,'NA Winsport SS'!$A$17:$F$100,6,FALSE))=TRUE,"0",VLOOKUP($E47,'NA Winsport SS'!$A$17:$F$100,6,FALSE))</f>
        <v>0</v>
      </c>
      <c r="P47" s="86">
        <f>IF(ISNA(VLOOKUP($E47,'TT BV 1'!$A$17:$F$100,6,FALSE))=TRUE,"0",VLOOKUP($E47,'TT BV 1'!$A$17:$F$100,6,FALSE))</f>
        <v>21</v>
      </c>
      <c r="Q47" s="86">
        <f>IF(ISNA(VLOOKUP($E47,'TT BV 2'!$A$17:$F$101,6,FALSE))=TRUE,"0",VLOOKUP($E47,'TT BV 2'!$A$17:$F$101,6,FALSE))</f>
        <v>22</v>
      </c>
      <c r="R47" s="86" t="str">
        <f>IF(ISNA(VLOOKUP($E47,'NA Aspen SS'!$A$17:$F$101,6,FALSE))=TRUE,"0",VLOOKUP($E47,'NA Aspen SS'!$A$17:$F$101,6,FALSE))</f>
        <v>0</v>
      </c>
      <c r="S47" s="288" t="str">
        <f>IF(ISNA(VLOOKUP($E47,'Step Up - Avila'!$A$17:$F$101,6,FALSE))=TRUE,"0",VLOOKUP($E47,'Step Up - Avila'!$A$17:$F$101,6,FALSE))</f>
        <v>0</v>
      </c>
      <c r="T47" s="288" t="str">
        <f>IF(ISNA(VLOOKUP($E47,'CWG - PEI - SS'!$A$17:$F$101,6,FALSE))=TRUE,"0",VLOOKUP($E47,'CWG - PEI - SS'!$A$17:$F$101,6,FALSE))</f>
        <v>0</v>
      </c>
      <c r="U47" s="288" t="str">
        <f>IF(ISNA(VLOOKUP($E47,'CWG - PEI - BA'!$A$17:$F$101,6,FALSE))=TRUE,"0",VLOOKUP($E47,'CWG - PEI - BA'!$A$17:$F$101,6,FALSE))</f>
        <v>0</v>
      </c>
      <c r="V47" s="86">
        <f>IF(ISNA(VLOOKUP($E47,'Prov. Champs - CF - SS'!$A$17:$F$101,6,FALSE))=TRUE,"0",VLOOKUP($E47,'Prov. Champs - CF - SS'!$A$17:$F$101,6,FALSE))</f>
        <v>20</v>
      </c>
      <c r="W47" s="86">
        <f>IF(ISNA(VLOOKUP($E47,'Prov. Champs - CF - BA'!$A$17:$F$101,6,FALSE))=TRUE,"0",VLOOKUP($E47,'Prov. Champs - CF - BA'!$A$17:$F$101,6,FALSE))</f>
        <v>21</v>
      </c>
      <c r="X47" s="288" t="str">
        <f>IF(ISNA(VLOOKUP($E47,'NA Stoneham SS'!$A$17:$F$101,6,FALSE))=TRUE,"0",VLOOKUP($E47,'NA Stoneham SS'!$A$17:$F$101,6,FALSE))</f>
        <v>0</v>
      </c>
      <c r="Y47" s="288" t="str">
        <f>IF(ISNA(VLOOKUP($E47,'NA Stoneham BA'!$A$17:$F$101,6,FALSE))=TRUE,"0",VLOOKUP($E47,'NA Stoneham BA'!$A$17:$F$101,6,FALSE))</f>
        <v>0</v>
      </c>
      <c r="Z47" s="274" t="str">
        <f>IF(ISNA(VLOOKUP($E47,'JrNats HP'!$A$17:$F$101,6,FALSE))=TRUE,"0",VLOOKUP($E47,'JrNats HP'!$A$17:$F$101,6,FALSE))</f>
        <v>0</v>
      </c>
      <c r="AA47" s="263" t="str">
        <f>IF(ISNA(VLOOKUP($E47,'CC Winsport HP'!$A$17:$F$101,6,FALSE))=TRUE,"0",VLOOKUP($E47,'CC Winsport HP'!$A$17:$F$101,6,FALSE))</f>
        <v>0</v>
      </c>
      <c r="AB47" s="274" t="str">
        <f>IF(ISNA(VLOOKUP($E47,'JrNats SS'!$A$17:$F$101,6,FALSE))=TRUE,"0",VLOOKUP($E47,'JrNats SS'!$A$17:$F$101,6,FALSE))</f>
        <v>0</v>
      </c>
      <c r="AC47" s="274" t="str">
        <f>IF(ISNA(VLOOKUP($E47,'JrNats BA'!$A$17:$F$101,6,FALSE))=TRUE,"0",VLOOKUP($E47,'JrNats BA'!$A$17:$F$101,6,FALSE))</f>
        <v>0</v>
      </c>
      <c r="AD47" s="263" t="str">
        <f>IF(ISNA(VLOOKUP($E47,'CC Yukon BA 2023'!$A$17:$F$101,6,FALSE))=TRUE,"0",VLOOKUP($E47,'CC Yukon BA 2023'!$A$17:$F$101,6,FALSE))</f>
        <v>0</v>
      </c>
      <c r="AE47" s="263" t="str">
        <f>IF(ISNA(VLOOKUP($E47,'CC Yukon SS 2023'!$A$17:$F$101,6,FALSE))=TRUE,"0",VLOOKUP($E47,'CC Yukon SS 2023'!$A$17:$F$101,6,FALSE))</f>
        <v>0</v>
      </c>
    </row>
    <row r="48" spans="1:31" ht="19" customHeight="1" x14ac:dyDescent="0.15">
      <c r="A48" s="73" t="s">
        <v>70</v>
      </c>
      <c r="B48" s="112">
        <v>2010</v>
      </c>
      <c r="C48" s="112" t="s">
        <v>102</v>
      </c>
      <c r="D48" s="112" t="s">
        <v>78</v>
      </c>
      <c r="E48" s="74" t="s">
        <v>127</v>
      </c>
      <c r="F48" s="55">
        <f>IF(ISNA(VLOOKUP($E48,'Ontario Rankings'!$E$6:$M$160,3,FALSE))=TRUE,"0",VLOOKUP($E48,'Ontario Rankings'!$E$6:$M$160,3,FALSE))</f>
        <v>31</v>
      </c>
      <c r="G48" s="263" t="str">
        <f>IF(ISNA(VLOOKUP($E48,'CC Yukon BA'!$A$17:$F$100,6,FALSE))=TRUE,"0",VLOOKUP($E48,'CC Yukon BA'!$A$17:$F$100,6,FALSE))</f>
        <v>0</v>
      </c>
      <c r="H48" s="263" t="str">
        <f>IF(ISNA(VLOOKUP($E48,'CC Yukon SS'!$A$17:$F$100,6,FALSE))=TRUE,"0",VLOOKUP($E48,'CC Yukon SS'!$A$17:$F$100,6,FALSE))</f>
        <v>0</v>
      </c>
      <c r="I48" s="263" t="str">
        <f>IF(ISNA(VLOOKUP($E48,'CC SunPeaks BA'!$A$17:$F$100,6,FALSE))=TRUE,"0",VLOOKUP($E48,'CC SunPeaks BA'!$A$17:$F$100,6,FALSE))</f>
        <v>0</v>
      </c>
      <c r="J48" s="86">
        <f>IF(ISNA(VLOOKUP($E48,'TT Horseshoe1'!$A$17:$F$100,6,FALSE))=TRUE,"0",VLOOKUP($E48,'TT Horseshoe1'!$A$17:$F$100,6,FALSE))</f>
        <v>14</v>
      </c>
      <c r="K48" s="263" t="str">
        <f>IF(ISNA(VLOOKUP($E48,'CC SunPeaks SS'!$A$17:$F$100,6,FALSE))=TRUE,"0",VLOOKUP($E48,'CC SunPeaks SS'!$A$17:$F$100,6,FALSE))</f>
        <v>0</v>
      </c>
      <c r="L48" s="86">
        <f>IF(ISNA(VLOOKUP($E48,'TT Horseshoe2'!$A$17:$F$100,6,FALSE))=TRUE,"0",VLOOKUP($E48,'TT Horseshoe2'!$A$17:$F$100,6,FALSE))</f>
        <v>16</v>
      </c>
      <c r="M48" s="263" t="str">
        <f>IF(ISNA(VLOOKUP($E48,'CC Horseshoe SS'!$A$17:$F$100,6,FALSE))=TRUE,"0",VLOOKUP($E48,'CC Horseshoe SS'!$A$17:$F$100,6,FALSE))</f>
        <v>0</v>
      </c>
      <c r="N48" s="263" t="str">
        <f>IF(ISNA(VLOOKUP($E48,'CC Horseshoe BA'!$A$17:$F$100,6,FALSE))=TRUE,"0",VLOOKUP($E48,'CC Horseshoe BA'!$A$17:$F$100,6,FALSE))</f>
        <v>0</v>
      </c>
      <c r="O48" s="288" t="str">
        <f>IF(ISNA(VLOOKUP($E48,'NA Winsport SS'!$A$17:$F$100,6,FALSE))=TRUE,"0",VLOOKUP($E48,'NA Winsport SS'!$A$17:$F$100,6,FALSE))</f>
        <v>0</v>
      </c>
      <c r="P48" s="86">
        <f>IF(ISNA(VLOOKUP($E48,'TT BV 1'!$A$17:$F$100,6,FALSE))=TRUE,"0",VLOOKUP($E48,'TT BV 1'!$A$17:$F$100,6,FALSE))</f>
        <v>26</v>
      </c>
      <c r="Q48" s="86">
        <f>IF(ISNA(VLOOKUP($E48,'TT BV 2'!$A$17:$F$101,6,FALSE))=TRUE,"0",VLOOKUP($E48,'TT BV 2'!$A$17:$F$101,6,FALSE))</f>
        <v>51</v>
      </c>
      <c r="R48" s="86" t="str">
        <f>IF(ISNA(VLOOKUP($E48,'NA Aspen SS'!$A$17:$F$101,6,FALSE))=TRUE,"0",VLOOKUP($E48,'NA Aspen SS'!$A$17:$F$101,6,FALSE))</f>
        <v>0</v>
      </c>
      <c r="S48" s="288" t="str">
        <f>IF(ISNA(VLOOKUP($E48,'Step Up - Avila'!$A$17:$F$101,6,FALSE))=TRUE,"0",VLOOKUP($E48,'Step Up - Avila'!$A$17:$F$101,6,FALSE))</f>
        <v>0</v>
      </c>
      <c r="T48" s="288" t="str">
        <f>IF(ISNA(VLOOKUP($E48,'CWG - PEI - SS'!$A$17:$F$101,6,FALSE))=TRUE,"0",VLOOKUP($E48,'CWG - PEI - SS'!$A$17:$F$101,6,FALSE))</f>
        <v>0</v>
      </c>
      <c r="U48" s="288" t="str">
        <f>IF(ISNA(VLOOKUP($E48,'CWG - PEI - BA'!$A$17:$F$101,6,FALSE))=TRUE,"0",VLOOKUP($E48,'CWG - PEI - BA'!$A$17:$F$101,6,FALSE))</f>
        <v>0</v>
      </c>
      <c r="V48" s="86">
        <f>IF(ISNA(VLOOKUP($E48,'Prov. Champs - CF - SS'!$A$17:$F$101,6,FALSE))=TRUE,"0",VLOOKUP($E48,'Prov. Champs - CF - SS'!$A$17:$F$101,6,FALSE))</f>
        <v>24</v>
      </c>
      <c r="W48" s="86">
        <f>IF(ISNA(VLOOKUP($E48,'Prov. Champs - CF - BA'!$A$17:$F$101,6,FALSE))=TRUE,"0",VLOOKUP($E48,'Prov. Champs - CF - BA'!$A$17:$F$101,6,FALSE))</f>
        <v>14</v>
      </c>
      <c r="X48" s="288" t="str">
        <f>IF(ISNA(VLOOKUP($E48,'NA Stoneham SS'!$A$17:$F$101,6,FALSE))=TRUE,"0",VLOOKUP($E48,'NA Stoneham SS'!$A$17:$F$101,6,FALSE))</f>
        <v>0</v>
      </c>
      <c r="Y48" s="288" t="str">
        <f>IF(ISNA(VLOOKUP($E48,'NA Stoneham BA'!$A$17:$F$101,6,FALSE))=TRUE,"0",VLOOKUP($E48,'NA Stoneham BA'!$A$17:$F$101,6,FALSE))</f>
        <v>0</v>
      </c>
      <c r="Z48" s="274" t="str">
        <f>IF(ISNA(VLOOKUP($E48,'JrNats HP'!$A$17:$F$101,6,FALSE))=TRUE,"0",VLOOKUP($E48,'JrNats HP'!$A$17:$F$101,6,FALSE))</f>
        <v>0</v>
      </c>
      <c r="AA48" s="263" t="str">
        <f>IF(ISNA(VLOOKUP($E48,'CC Winsport HP'!$A$17:$F$101,6,FALSE))=TRUE,"0",VLOOKUP($E48,'CC Winsport HP'!$A$17:$F$101,6,FALSE))</f>
        <v>0</v>
      </c>
      <c r="AB48" s="274" t="str">
        <f>IF(ISNA(VLOOKUP($E48,'JrNats SS'!$A$17:$F$101,6,FALSE))=TRUE,"0",VLOOKUP($E48,'JrNats SS'!$A$17:$F$101,6,FALSE))</f>
        <v>0</v>
      </c>
      <c r="AC48" s="274" t="str">
        <f>IF(ISNA(VLOOKUP($E48,'JrNats BA'!$A$17:$F$101,6,FALSE))=TRUE,"0",VLOOKUP($E48,'JrNats BA'!$A$17:$F$101,6,FALSE))</f>
        <v>0</v>
      </c>
      <c r="AD48" s="263" t="str">
        <f>IF(ISNA(VLOOKUP($E48,'CC Yukon BA 2023'!$A$17:$F$101,6,FALSE))=TRUE,"0",VLOOKUP($E48,'CC Yukon BA 2023'!$A$17:$F$101,6,FALSE))</f>
        <v>0</v>
      </c>
      <c r="AE48" s="263" t="str">
        <f>IF(ISNA(VLOOKUP($E48,'CC Yukon SS 2023'!$A$17:$F$101,6,FALSE))=TRUE,"0",VLOOKUP($E48,'CC Yukon SS 2023'!$A$17:$F$101,6,FALSE))</f>
        <v>0</v>
      </c>
    </row>
    <row r="49" spans="1:31" ht="19" customHeight="1" x14ac:dyDescent="0.15">
      <c r="A49" s="73" t="s">
        <v>71</v>
      </c>
      <c r="B49" s="112">
        <v>2010</v>
      </c>
      <c r="C49" s="112" t="s">
        <v>102</v>
      </c>
      <c r="D49" s="112" t="s">
        <v>78</v>
      </c>
      <c r="E49" s="74" t="s">
        <v>131</v>
      </c>
      <c r="F49" s="55">
        <f>IF(ISNA(VLOOKUP($E49,'Ontario Rankings'!$E$6:$M$160,3,FALSE))=TRUE,"0",VLOOKUP($E49,'Ontario Rankings'!$E$6:$M$160,3,FALSE))</f>
        <v>32</v>
      </c>
      <c r="G49" s="263" t="str">
        <f>IF(ISNA(VLOOKUP($E49,'CC Yukon BA'!$A$17:$F$100,6,FALSE))=TRUE,"0",VLOOKUP($E49,'CC Yukon BA'!$A$17:$F$100,6,FALSE))</f>
        <v>0</v>
      </c>
      <c r="H49" s="263" t="str">
        <f>IF(ISNA(VLOOKUP($E49,'CC Yukon SS'!$A$17:$F$100,6,FALSE))=TRUE,"0",VLOOKUP($E49,'CC Yukon SS'!$A$17:$F$100,6,FALSE))</f>
        <v>0</v>
      </c>
      <c r="I49" s="263" t="str">
        <f>IF(ISNA(VLOOKUP($E49,'CC SunPeaks BA'!$A$17:$F$100,6,FALSE))=TRUE,"0",VLOOKUP($E49,'CC SunPeaks BA'!$A$17:$F$100,6,FALSE))</f>
        <v>0</v>
      </c>
      <c r="J49" s="86">
        <f>IF(ISNA(VLOOKUP($E49,'TT Horseshoe1'!$A$17:$F$100,6,FALSE))=TRUE,"0",VLOOKUP($E49,'TT Horseshoe1'!$A$17:$F$100,6,FALSE))</f>
        <v>24</v>
      </c>
      <c r="K49" s="263" t="str">
        <f>IF(ISNA(VLOOKUP($E49,'CC SunPeaks SS'!$A$17:$F$100,6,FALSE))=TRUE,"0",VLOOKUP($E49,'CC SunPeaks SS'!$A$17:$F$100,6,FALSE))</f>
        <v>0</v>
      </c>
      <c r="L49" s="86">
        <f>IF(ISNA(VLOOKUP($E49,'TT Horseshoe2'!$A$17:$F$100,6,FALSE))=TRUE,"0",VLOOKUP($E49,'TT Horseshoe2'!$A$17:$F$100,6,FALSE))</f>
        <v>30</v>
      </c>
      <c r="M49" s="263" t="str">
        <f>IF(ISNA(VLOOKUP($E49,'CC Horseshoe SS'!$A$17:$F$100,6,FALSE))=TRUE,"0",VLOOKUP($E49,'CC Horseshoe SS'!$A$17:$F$100,6,FALSE))</f>
        <v>0</v>
      </c>
      <c r="N49" s="263" t="str">
        <f>IF(ISNA(VLOOKUP($E49,'CC Horseshoe BA'!$A$17:$F$100,6,FALSE))=TRUE,"0",VLOOKUP($E49,'CC Horseshoe BA'!$A$17:$F$100,6,FALSE))</f>
        <v>0</v>
      </c>
      <c r="O49" s="288" t="str">
        <f>IF(ISNA(VLOOKUP($E49,'NA Winsport SS'!$A$17:$F$100,6,FALSE))=TRUE,"0",VLOOKUP($E49,'NA Winsport SS'!$A$17:$F$100,6,FALSE))</f>
        <v>0</v>
      </c>
      <c r="P49" s="86">
        <f>IF(ISNA(VLOOKUP($E49,'TT BV 1'!$A$17:$F$100,6,FALSE))=TRUE,"0",VLOOKUP($E49,'TT BV 1'!$A$17:$F$100,6,FALSE))</f>
        <v>25</v>
      </c>
      <c r="Q49" s="86">
        <f>IF(ISNA(VLOOKUP($E49,'TT BV 2'!$A$17:$F$101,6,FALSE))=TRUE,"0",VLOOKUP($E49,'TT BV 2'!$A$17:$F$101,6,FALSE))</f>
        <v>27</v>
      </c>
      <c r="R49" s="86" t="str">
        <f>IF(ISNA(VLOOKUP($E49,'NA Aspen SS'!$A$17:$F$101,6,FALSE))=TRUE,"0",VLOOKUP($E49,'NA Aspen SS'!$A$17:$F$101,6,FALSE))</f>
        <v>0</v>
      </c>
      <c r="S49" s="288" t="str">
        <f>IF(ISNA(VLOOKUP($E49,'Step Up - Avila'!$A$17:$F$101,6,FALSE))=TRUE,"0",VLOOKUP($E49,'Step Up - Avila'!$A$17:$F$101,6,FALSE))</f>
        <v>0</v>
      </c>
      <c r="T49" s="288" t="str">
        <f>IF(ISNA(VLOOKUP($E49,'CWG - PEI - SS'!$A$17:$F$101,6,FALSE))=TRUE,"0",VLOOKUP($E49,'CWG - PEI - SS'!$A$17:$F$101,6,FALSE))</f>
        <v>0</v>
      </c>
      <c r="U49" s="288" t="str">
        <f>IF(ISNA(VLOOKUP($E49,'CWG - PEI - BA'!$A$17:$F$101,6,FALSE))=TRUE,"0",VLOOKUP($E49,'CWG - PEI - BA'!$A$17:$F$101,6,FALSE))</f>
        <v>0</v>
      </c>
      <c r="V49" s="86">
        <f>IF(ISNA(VLOOKUP($E49,'Prov. Champs - CF - SS'!$A$17:$F$101,6,FALSE))=TRUE,"0",VLOOKUP($E49,'Prov. Champs - CF - SS'!$A$17:$F$101,6,FALSE))</f>
        <v>35</v>
      </c>
      <c r="W49" s="86">
        <f>IF(ISNA(VLOOKUP($E49,'Prov. Champs - CF - BA'!$A$17:$F$101,6,FALSE))=TRUE,"0",VLOOKUP($E49,'Prov. Champs - CF - BA'!$A$17:$F$101,6,FALSE))</f>
        <v>18</v>
      </c>
      <c r="X49" s="288" t="str">
        <f>IF(ISNA(VLOOKUP($E49,'NA Stoneham SS'!$A$17:$F$101,6,FALSE))=TRUE,"0",VLOOKUP($E49,'NA Stoneham SS'!$A$17:$F$101,6,FALSE))</f>
        <v>0</v>
      </c>
      <c r="Y49" s="288" t="str">
        <f>IF(ISNA(VLOOKUP($E49,'NA Stoneham BA'!$A$17:$F$101,6,FALSE))=TRUE,"0",VLOOKUP($E49,'NA Stoneham BA'!$A$17:$F$101,6,FALSE))</f>
        <v>0</v>
      </c>
      <c r="Z49" s="274" t="str">
        <f>IF(ISNA(VLOOKUP($E49,'JrNats HP'!$A$17:$F$101,6,FALSE))=TRUE,"0",VLOOKUP($E49,'JrNats HP'!$A$17:$F$101,6,FALSE))</f>
        <v>0</v>
      </c>
      <c r="AA49" s="263" t="str">
        <f>IF(ISNA(VLOOKUP($E49,'CC Winsport HP'!$A$17:$F$101,6,FALSE))=TRUE,"0",VLOOKUP($E49,'CC Winsport HP'!$A$17:$F$101,6,FALSE))</f>
        <v>0</v>
      </c>
      <c r="AB49" s="274" t="str">
        <f>IF(ISNA(VLOOKUP($E49,'JrNats SS'!$A$17:$F$101,6,FALSE))=TRUE,"0",VLOOKUP($E49,'JrNats SS'!$A$17:$F$101,6,FALSE))</f>
        <v>0</v>
      </c>
      <c r="AC49" s="274" t="str">
        <f>IF(ISNA(VLOOKUP($E49,'JrNats BA'!$A$17:$F$101,6,FALSE))=TRUE,"0",VLOOKUP($E49,'JrNats BA'!$A$17:$F$101,6,FALSE))</f>
        <v>0</v>
      </c>
      <c r="AD49" s="263" t="str">
        <f>IF(ISNA(VLOOKUP($E49,'CC Yukon BA 2023'!$A$17:$F$101,6,FALSE))=TRUE,"0",VLOOKUP($E49,'CC Yukon BA 2023'!$A$17:$F$101,6,FALSE))</f>
        <v>0</v>
      </c>
      <c r="AE49" s="263" t="str">
        <f>IF(ISNA(VLOOKUP($E49,'CC Yukon SS 2023'!$A$17:$F$101,6,FALSE))=TRUE,"0",VLOOKUP($E49,'CC Yukon SS 2023'!$A$17:$F$101,6,FALSE))</f>
        <v>0</v>
      </c>
    </row>
    <row r="50" spans="1:31" ht="19" customHeight="1" x14ac:dyDescent="0.15">
      <c r="A50" s="217" t="s">
        <v>96</v>
      </c>
      <c r="B50" s="218">
        <v>2008</v>
      </c>
      <c r="C50" s="218" t="s">
        <v>274</v>
      </c>
      <c r="D50" s="218" t="s">
        <v>77</v>
      </c>
      <c r="E50" s="219" t="s">
        <v>118</v>
      </c>
      <c r="F50" s="288">
        <f>IF(ISNA(VLOOKUP($E50,'Ontario Rankings'!$E$6:$M$160,3,FALSE))=TRUE,"0",VLOOKUP($E50,'Ontario Rankings'!$E$6:$M$160,3,FALSE))</f>
        <v>33</v>
      </c>
      <c r="G50" s="291" t="str">
        <f>IF(ISNA(VLOOKUP($E50,'CC Yukon BA'!$A$17:$F$100,6,FALSE))=TRUE,"0",VLOOKUP($E50,'CC Yukon BA'!$A$17:$F$100,6,FALSE))</f>
        <v>0</v>
      </c>
      <c r="H50" s="291" t="str">
        <f>IF(ISNA(VLOOKUP($E50,'CC Yukon SS'!$A$17:$F$100,6,FALSE))=TRUE,"0",VLOOKUP($E50,'CC Yukon SS'!$A$17:$F$100,6,FALSE))</f>
        <v>0</v>
      </c>
      <c r="I50" s="291" t="str">
        <f>IF(ISNA(VLOOKUP($E50,'CC SunPeaks BA'!$A$17:$F$100,6,FALSE))=TRUE,"0",VLOOKUP($E50,'CC SunPeaks BA'!$A$17:$F$100,6,FALSE))</f>
        <v>0</v>
      </c>
      <c r="J50" s="288">
        <f>IF(ISNA(VLOOKUP($E50,'TT Horseshoe1'!$A$17:$F$100,6,FALSE))=TRUE,"0",VLOOKUP($E50,'TT Horseshoe1'!$A$17:$F$100,6,FALSE))</f>
        <v>19</v>
      </c>
      <c r="K50" s="291" t="str">
        <f>IF(ISNA(VLOOKUP($E50,'CC SunPeaks SS'!$A$17:$F$100,6,FALSE))=TRUE,"0",VLOOKUP($E50,'CC SunPeaks SS'!$A$17:$F$100,6,FALSE))</f>
        <v>0</v>
      </c>
      <c r="L50" s="288">
        <f>IF(ISNA(VLOOKUP($E50,'TT Horseshoe2'!$A$17:$F$100,6,FALSE))=TRUE,"0",VLOOKUP($E50,'TT Horseshoe2'!$A$17:$F$100,6,FALSE))</f>
        <v>13</v>
      </c>
      <c r="M50" s="291" t="str">
        <f>IF(ISNA(VLOOKUP($E50,'CC Horseshoe SS'!$A$17:$F$100,6,FALSE))=TRUE,"0",VLOOKUP($E50,'CC Horseshoe SS'!$A$17:$F$100,6,FALSE))</f>
        <v>0</v>
      </c>
      <c r="N50" s="291" t="str">
        <f>IF(ISNA(VLOOKUP($E50,'CC Horseshoe BA'!$A$17:$F$100,6,FALSE))=TRUE,"0",VLOOKUP($E50,'CC Horseshoe BA'!$A$17:$F$100,6,FALSE))</f>
        <v>0</v>
      </c>
      <c r="O50" s="288" t="str">
        <f>IF(ISNA(VLOOKUP($E50,'NA Winsport SS'!$A$17:$F$100,6,FALSE))=TRUE,"0",VLOOKUP($E50,'NA Winsport SS'!$A$17:$F$100,6,FALSE))</f>
        <v>0</v>
      </c>
      <c r="P50" s="288">
        <f>IF(ISNA(VLOOKUP($E50,'TT BV 1'!$A$17:$F$100,6,FALSE))=TRUE,"0",VLOOKUP($E50,'TT BV 1'!$A$17:$F$100,6,FALSE))</f>
        <v>36</v>
      </c>
      <c r="Q50" s="288">
        <f>IF(ISNA(VLOOKUP($E50,'TT BV 2'!$A$17:$F$101,6,FALSE))=TRUE,"0",VLOOKUP($E50,'TT BV 2'!$A$17:$F$101,6,FALSE))</f>
        <v>20</v>
      </c>
      <c r="R50" s="288" t="str">
        <f>IF(ISNA(VLOOKUP($E50,'NA Aspen SS'!$A$17:$F$101,6,FALSE))=TRUE,"0",VLOOKUP($E50,'NA Aspen SS'!$A$17:$F$101,6,FALSE))</f>
        <v>0</v>
      </c>
      <c r="S50" s="288" t="str">
        <f>IF(ISNA(VLOOKUP($E50,'Step Up - Avila'!$A$17:$F$101,6,FALSE))=TRUE,"0",VLOOKUP($E50,'Step Up - Avila'!$A$17:$F$101,6,FALSE))</f>
        <v>0</v>
      </c>
      <c r="T50" s="288" t="str">
        <f>IF(ISNA(VLOOKUP($E50,'CWG - PEI - SS'!$A$17:$F$101,6,FALSE))=TRUE,"0",VLOOKUP($E50,'CWG - PEI - SS'!$A$17:$F$101,6,FALSE))</f>
        <v>0</v>
      </c>
      <c r="U50" s="288" t="str">
        <f>IF(ISNA(VLOOKUP($E50,'CWG - PEI - BA'!$A$17:$F$101,6,FALSE))=TRUE,"0",VLOOKUP($E50,'CWG - PEI - BA'!$A$17:$F$101,6,FALSE))</f>
        <v>0</v>
      </c>
      <c r="V50" s="288">
        <f>IF(ISNA(VLOOKUP($E50,'Prov. Champs - CF - SS'!$A$17:$F$101,6,FALSE))=TRUE,"0",VLOOKUP($E50,'Prov. Champs - CF - SS'!$A$17:$F$101,6,FALSE))</f>
        <v>12</v>
      </c>
      <c r="W50" s="288">
        <f>IF(ISNA(VLOOKUP($E50,'Prov. Champs - CF - BA'!$A$17:$F$101,6,FALSE))=TRUE,"0",VLOOKUP($E50,'Prov. Champs - CF - BA'!$A$17:$F$101,6,FALSE))</f>
        <v>13</v>
      </c>
      <c r="X50" s="288" t="str">
        <f>IF(ISNA(VLOOKUP($E50,'NA Stoneham SS'!$A$17:$F$101,6,FALSE))=TRUE,"0",VLOOKUP($E50,'NA Stoneham SS'!$A$17:$F$101,6,FALSE))</f>
        <v>0</v>
      </c>
      <c r="Y50" s="288" t="str">
        <f>IF(ISNA(VLOOKUP($E50,'NA Stoneham BA'!$A$17:$F$101,6,FALSE))=TRUE,"0",VLOOKUP($E50,'NA Stoneham BA'!$A$17:$F$101,6,FALSE))</f>
        <v>0</v>
      </c>
      <c r="Z50" s="291" t="str">
        <f>IF(ISNA(VLOOKUP($E50,'JrNats HP'!$A$17:$F$101,6,FALSE))=TRUE,"0",VLOOKUP($E50,'JrNats HP'!$A$17:$F$101,6,FALSE))</f>
        <v>0</v>
      </c>
      <c r="AA50" s="291" t="str">
        <f>IF(ISNA(VLOOKUP($E50,'CC Winsport HP'!$A$17:$F$101,6,FALSE))=TRUE,"0",VLOOKUP($E50,'CC Winsport HP'!$A$17:$F$101,6,FALSE))</f>
        <v>0</v>
      </c>
      <c r="AB50" s="291" t="str">
        <f>IF(ISNA(VLOOKUP($E50,'JrNats SS'!$A$17:$F$101,6,FALSE))=TRUE,"0",VLOOKUP($E50,'JrNats SS'!$A$17:$F$101,6,FALSE))</f>
        <v>0</v>
      </c>
      <c r="AC50" s="291" t="str">
        <f>IF(ISNA(VLOOKUP($E50,'JrNats BA'!$A$17:$F$101,6,FALSE))=TRUE,"0",VLOOKUP($E50,'JrNats BA'!$A$17:$F$101,6,FALSE))</f>
        <v>0</v>
      </c>
      <c r="AD50" s="287" t="str">
        <f>IF(ISNA(VLOOKUP($E50,'CC Yukon BA 2023'!$A$17:$F$101,6,FALSE))=TRUE,"0",VLOOKUP($E50,'CC Yukon BA 2023'!$A$17:$F$101,6,FALSE))</f>
        <v>0</v>
      </c>
      <c r="AE50" s="287" t="str">
        <f>IF(ISNA(VLOOKUP($E50,'CC Yukon SS 2023'!$A$17:$F$101,6,FALSE))=TRUE,"0",VLOOKUP($E50,'CC Yukon SS 2023'!$A$17:$F$101,6,FALSE))</f>
        <v>0</v>
      </c>
    </row>
    <row r="51" spans="1:31" s="292" customFormat="1" ht="19" customHeight="1" x14ac:dyDescent="0.15">
      <c r="A51" s="73" t="s">
        <v>70</v>
      </c>
      <c r="B51" s="112">
        <v>2007</v>
      </c>
      <c r="C51" s="112" t="s">
        <v>102</v>
      </c>
      <c r="D51" s="112" t="s">
        <v>76</v>
      </c>
      <c r="E51" s="164" t="s">
        <v>162</v>
      </c>
      <c r="F51" s="55">
        <f>IF(ISNA(VLOOKUP($E51,'Ontario Rankings'!$E$6:$M$160,3,FALSE))=TRUE,"0",VLOOKUP($E51,'Ontario Rankings'!$E$6:$M$160,3,FALSE))</f>
        <v>33</v>
      </c>
      <c r="G51" s="263" t="str">
        <f>IF(ISNA(VLOOKUP($E51,'CC Yukon BA'!$A$17:$F$100,6,FALSE))=TRUE,"0",VLOOKUP($E51,'CC Yukon BA'!$A$17:$F$100,6,FALSE))</f>
        <v>0</v>
      </c>
      <c r="H51" s="263" t="str">
        <f>IF(ISNA(VLOOKUP($E51,'CC Yukon SS'!$A$17:$F$100,6,FALSE))=TRUE,"0",VLOOKUP($E51,'CC Yukon SS'!$A$17:$F$100,6,FALSE))</f>
        <v>0</v>
      </c>
      <c r="I51" s="263" t="str">
        <f>IF(ISNA(VLOOKUP($E51,'CC SunPeaks BA'!$A$17:$F$100,6,FALSE))=TRUE,"0",VLOOKUP($E51,'CC SunPeaks BA'!$A$17:$F$100,6,FALSE))</f>
        <v>0</v>
      </c>
      <c r="J51" s="86" t="str">
        <f>IF(ISNA(VLOOKUP($E51,'TT Horseshoe1'!$A$17:$F$100,6,FALSE))=TRUE,"0",VLOOKUP($E51,'TT Horseshoe1'!$A$17:$F$100,6,FALSE))</f>
        <v>0</v>
      </c>
      <c r="K51" s="263" t="str">
        <f>IF(ISNA(VLOOKUP($E51,'CC SunPeaks SS'!$A$17:$F$100,6,FALSE))=TRUE,"0",VLOOKUP($E51,'CC SunPeaks SS'!$A$17:$F$100,6,FALSE))</f>
        <v>0</v>
      </c>
      <c r="L51" s="86" t="str">
        <f>IF(ISNA(VLOOKUP($E51,'TT Horseshoe2'!$A$17:$F$100,6,FALSE))=TRUE,"0",VLOOKUP($E51,'TT Horseshoe2'!$A$17:$F$100,6,FALSE))</f>
        <v>0</v>
      </c>
      <c r="M51" s="263" t="str">
        <f>IF(ISNA(VLOOKUP($E51,'CC Horseshoe SS'!$A$17:$F$100,6,FALSE))=TRUE,"0",VLOOKUP($E51,'CC Horseshoe SS'!$A$17:$F$100,6,FALSE))</f>
        <v>0</v>
      </c>
      <c r="N51" s="263" t="str">
        <f>IF(ISNA(VLOOKUP($E51,'CC Horseshoe BA'!$A$17:$F$100,6,FALSE))=TRUE,"0",VLOOKUP($E51,'CC Horseshoe BA'!$A$17:$F$100,6,FALSE))</f>
        <v>0</v>
      </c>
      <c r="O51" s="288" t="str">
        <f>IF(ISNA(VLOOKUP($E51,'NA Winsport SS'!$A$17:$F$100,6,FALSE))=TRUE,"0",VLOOKUP($E51,'NA Winsport SS'!$A$17:$F$100,6,FALSE))</f>
        <v>0</v>
      </c>
      <c r="P51" s="86">
        <f>IF(ISNA(VLOOKUP($E51,'TT BV 1'!$A$17:$F$100,6,FALSE))=TRUE,"0",VLOOKUP($E51,'TT BV 1'!$A$17:$F$100,6,FALSE))</f>
        <v>32</v>
      </c>
      <c r="Q51" s="86">
        <f>IF(ISNA(VLOOKUP($E51,'TT BV 2'!$A$17:$F$101,6,FALSE))=TRUE,"0",VLOOKUP($E51,'TT BV 2'!$A$17:$F$101,6,FALSE))</f>
        <v>50</v>
      </c>
      <c r="R51" s="86" t="str">
        <f>IF(ISNA(VLOOKUP($E51,'NA Aspen SS'!$A$17:$F$101,6,FALSE))=TRUE,"0",VLOOKUP($E51,'NA Aspen SS'!$A$17:$F$101,6,FALSE))</f>
        <v>0</v>
      </c>
      <c r="S51" s="288" t="str">
        <f>IF(ISNA(VLOOKUP($E51,'Step Up - Avila'!$A$17:$F$101,6,FALSE))=TRUE,"0",VLOOKUP($E51,'Step Up - Avila'!$A$17:$F$101,6,FALSE))</f>
        <v>0</v>
      </c>
      <c r="T51" s="288" t="str">
        <f>IF(ISNA(VLOOKUP($E51,'CWG - PEI - SS'!$A$17:$F$101,6,FALSE))=TRUE,"0",VLOOKUP($E51,'CWG - PEI - SS'!$A$17:$F$101,6,FALSE))</f>
        <v>0</v>
      </c>
      <c r="U51" s="288" t="str">
        <f>IF(ISNA(VLOOKUP($E51,'CWG - PEI - BA'!$A$17:$F$101,6,FALSE))=TRUE,"0",VLOOKUP($E51,'CWG - PEI - BA'!$A$17:$F$101,6,FALSE))</f>
        <v>0</v>
      </c>
      <c r="V51" s="86">
        <f>IF(ISNA(VLOOKUP($E51,'Prov. Champs - CF - SS'!$A$17:$F$101,6,FALSE))=TRUE,"0",VLOOKUP($E51,'Prov. Champs - CF - SS'!$A$17:$F$101,6,FALSE))</f>
        <v>13</v>
      </c>
      <c r="W51" s="86">
        <f>IF(ISNA(VLOOKUP($E51,'Prov. Champs - CF - BA'!$A$17:$F$101,6,FALSE))=TRUE,"0",VLOOKUP($E51,'Prov. Champs - CF - BA'!$A$17:$F$101,6,FALSE))</f>
        <v>35</v>
      </c>
      <c r="X51" s="288" t="str">
        <f>IF(ISNA(VLOOKUP($E51,'NA Stoneham SS'!$A$17:$F$101,6,FALSE))=TRUE,"0",VLOOKUP($E51,'NA Stoneham SS'!$A$17:$F$101,6,FALSE))</f>
        <v>0</v>
      </c>
      <c r="Y51" s="288" t="str">
        <f>IF(ISNA(VLOOKUP($E51,'NA Stoneham BA'!$A$17:$F$101,6,FALSE))=TRUE,"0",VLOOKUP($E51,'NA Stoneham BA'!$A$17:$F$101,6,FALSE))</f>
        <v>0</v>
      </c>
      <c r="Z51" s="274" t="str">
        <f>IF(ISNA(VLOOKUP($E51,'JrNats HP'!$A$17:$F$101,6,FALSE))=TRUE,"0",VLOOKUP($E51,'JrNats HP'!$A$17:$F$101,6,FALSE))</f>
        <v>0</v>
      </c>
      <c r="AA51" s="263" t="str">
        <f>IF(ISNA(VLOOKUP($E51,'CC Winsport HP'!$A$17:$F$101,6,FALSE))=TRUE,"0",VLOOKUP($E51,'CC Winsport HP'!$A$17:$F$101,6,FALSE))</f>
        <v>0</v>
      </c>
      <c r="AB51" s="274" t="str">
        <f>IF(ISNA(VLOOKUP($E51,'JrNats SS'!$A$17:$F$101,6,FALSE))=TRUE,"0",VLOOKUP($E51,'JrNats SS'!$A$17:$F$101,6,FALSE))</f>
        <v>0</v>
      </c>
      <c r="AC51" s="274" t="str">
        <f>IF(ISNA(VLOOKUP($E51,'JrNats BA'!$A$17:$F$101,6,FALSE))=TRUE,"0",VLOOKUP($E51,'JrNats BA'!$A$17:$F$101,6,FALSE))</f>
        <v>0</v>
      </c>
      <c r="AD51" s="263" t="str">
        <f>IF(ISNA(VLOOKUP($E51,'CC Yukon BA 2023'!$A$17:$F$101,6,FALSE))=TRUE,"0",VLOOKUP($E51,'CC Yukon BA 2023'!$A$17:$F$101,6,FALSE))</f>
        <v>0</v>
      </c>
      <c r="AE51" s="263" t="str">
        <f>IF(ISNA(VLOOKUP($E51,'CC Yukon SS 2023'!$A$17:$F$101,6,FALSE))=TRUE,"0",VLOOKUP($E51,'CC Yukon SS 2023'!$A$17:$F$101,6,FALSE))</f>
        <v>0</v>
      </c>
    </row>
    <row r="52" spans="1:31" ht="19" customHeight="1" x14ac:dyDescent="0.15">
      <c r="A52" s="217" t="s">
        <v>71</v>
      </c>
      <c r="B52" s="218">
        <v>2012</v>
      </c>
      <c r="C52" s="218" t="s">
        <v>274</v>
      </c>
      <c r="D52" s="218" t="s">
        <v>79</v>
      </c>
      <c r="E52" s="219" t="s">
        <v>176</v>
      </c>
      <c r="F52" s="288">
        <f>IF(ISNA(VLOOKUP($E52,'Ontario Rankings'!$E$6:$M$160,3,FALSE))=TRUE,"0",VLOOKUP($E52,'Ontario Rankings'!$E$6:$M$160,3,FALSE))</f>
        <v>34</v>
      </c>
      <c r="G52" s="291" t="str">
        <f>IF(ISNA(VLOOKUP($E52,'CC Yukon BA'!$A$17:$F$100,6,FALSE))=TRUE,"0",VLOOKUP($E52,'CC Yukon BA'!$A$17:$F$100,6,FALSE))</f>
        <v>0</v>
      </c>
      <c r="H52" s="291" t="str">
        <f>IF(ISNA(VLOOKUP($E52,'CC Yukon SS'!$A$17:$F$100,6,FALSE))=TRUE,"0",VLOOKUP($E52,'CC Yukon SS'!$A$17:$F$100,6,FALSE))</f>
        <v>0</v>
      </c>
      <c r="I52" s="291" t="str">
        <f>IF(ISNA(VLOOKUP($E52,'CC SunPeaks BA'!$A$17:$F$100,6,FALSE))=TRUE,"0",VLOOKUP($E52,'CC SunPeaks BA'!$A$17:$F$100,6,FALSE))</f>
        <v>0</v>
      </c>
      <c r="J52" s="288" t="str">
        <f>IF(ISNA(VLOOKUP($E52,'TT Horseshoe1'!$A$17:$F$100,6,FALSE))=TRUE,"0",VLOOKUP($E52,'TT Horseshoe1'!$A$17:$F$100,6,FALSE))</f>
        <v>0</v>
      </c>
      <c r="K52" s="291" t="str">
        <f>IF(ISNA(VLOOKUP($E52,'CC SunPeaks SS'!$A$17:$F$100,6,FALSE))=TRUE,"0",VLOOKUP($E52,'CC SunPeaks SS'!$A$17:$F$100,6,FALSE))</f>
        <v>0</v>
      </c>
      <c r="L52" s="288" t="str">
        <f>IF(ISNA(VLOOKUP($E52,'TT Horseshoe2'!$A$17:$F$100,6,FALSE))=TRUE,"0",VLOOKUP($E52,'TT Horseshoe2'!$A$17:$F$100,6,FALSE))</f>
        <v>0</v>
      </c>
      <c r="M52" s="291" t="str">
        <f>IF(ISNA(VLOOKUP($E52,'CC Horseshoe SS'!$A$17:$F$100,6,FALSE))=TRUE,"0",VLOOKUP($E52,'CC Horseshoe SS'!$A$17:$F$100,6,FALSE))</f>
        <v>0</v>
      </c>
      <c r="N52" s="291" t="str">
        <f>IF(ISNA(VLOOKUP($E52,'CC Horseshoe BA'!$A$17:$F$100,6,FALSE))=TRUE,"0",VLOOKUP($E52,'CC Horseshoe BA'!$A$17:$F$100,6,FALSE))</f>
        <v>0</v>
      </c>
      <c r="O52" s="288" t="str">
        <f>IF(ISNA(VLOOKUP($E52,'NA Winsport SS'!$A$17:$F$100,6,FALSE))=TRUE,"0",VLOOKUP($E52,'NA Winsport SS'!$A$17:$F$100,6,FALSE))</f>
        <v>0</v>
      </c>
      <c r="P52" s="288">
        <f>IF(ISNA(VLOOKUP($E52,'TT BV 1'!$A$17:$F$100,6,FALSE))=TRUE,"0",VLOOKUP($E52,'TT BV 1'!$A$17:$F$100,6,FALSE))</f>
        <v>23</v>
      </c>
      <c r="Q52" s="288">
        <f>IF(ISNA(VLOOKUP($E52,'TT BV 2'!$A$17:$F$101,6,FALSE))=TRUE,"0",VLOOKUP($E52,'TT BV 2'!$A$17:$F$101,6,FALSE))</f>
        <v>14</v>
      </c>
      <c r="R52" s="288" t="str">
        <f>IF(ISNA(VLOOKUP($E52,'NA Aspen SS'!$A$17:$F$101,6,FALSE))=TRUE,"0",VLOOKUP($E52,'NA Aspen SS'!$A$17:$F$101,6,FALSE))</f>
        <v>0</v>
      </c>
      <c r="S52" s="288" t="str">
        <f>IF(ISNA(VLOOKUP($E52,'Step Up - Avila'!$A$17:$F$101,6,FALSE))=TRUE,"0",VLOOKUP($E52,'Step Up - Avila'!$A$17:$F$101,6,FALSE))</f>
        <v>0</v>
      </c>
      <c r="T52" s="288" t="str">
        <f>IF(ISNA(VLOOKUP($E52,'CWG - PEI - SS'!$A$17:$F$101,6,FALSE))=TRUE,"0",VLOOKUP($E52,'CWG - PEI - SS'!$A$17:$F$101,6,FALSE))</f>
        <v>0</v>
      </c>
      <c r="U52" s="288" t="str">
        <f>IF(ISNA(VLOOKUP($E52,'CWG - PEI - BA'!$A$17:$F$101,6,FALSE))=TRUE,"0",VLOOKUP($E52,'CWG - PEI - BA'!$A$17:$F$101,6,FALSE))</f>
        <v>0</v>
      </c>
      <c r="V52" s="288" t="str">
        <f>IF(ISNA(VLOOKUP($E52,'Prov. Champs - CF - SS'!$A$17:$F$101,6,FALSE))=TRUE,"0",VLOOKUP($E52,'Prov. Champs - CF - SS'!$A$17:$F$101,6,FALSE))</f>
        <v>0</v>
      </c>
      <c r="W52" s="288" t="str">
        <f>IF(ISNA(VLOOKUP($E52,'Prov. Champs - CF - BA'!$A$17:$F$101,6,FALSE))=TRUE,"0",VLOOKUP($E52,'Prov. Champs - CF - BA'!$A$17:$F$101,6,FALSE))</f>
        <v>0</v>
      </c>
      <c r="X52" s="288" t="str">
        <f>IF(ISNA(VLOOKUP($E52,'NA Stoneham SS'!$A$17:$F$101,6,FALSE))=TRUE,"0",VLOOKUP($E52,'NA Stoneham SS'!$A$17:$F$101,6,FALSE))</f>
        <v>0</v>
      </c>
      <c r="Y52" s="288" t="str">
        <f>IF(ISNA(VLOOKUP($E52,'NA Stoneham BA'!$A$17:$F$101,6,FALSE))=TRUE,"0",VLOOKUP($E52,'NA Stoneham BA'!$A$17:$F$101,6,FALSE))</f>
        <v>0</v>
      </c>
      <c r="Z52" s="291" t="str">
        <f>IF(ISNA(VLOOKUP($E52,'JrNats HP'!$A$17:$F$101,6,FALSE))=TRUE,"0",VLOOKUP($E52,'JrNats HP'!$A$17:$F$101,6,FALSE))</f>
        <v>0</v>
      </c>
      <c r="AA52" s="291" t="str">
        <f>IF(ISNA(VLOOKUP($E52,'CC Winsport HP'!$A$17:$F$101,6,FALSE))=TRUE,"0",VLOOKUP($E52,'CC Winsport HP'!$A$17:$F$101,6,FALSE))</f>
        <v>0</v>
      </c>
      <c r="AB52" s="291" t="str">
        <f>IF(ISNA(VLOOKUP($E52,'JrNats SS'!$A$17:$F$101,6,FALSE))=TRUE,"0",VLOOKUP($E52,'JrNats SS'!$A$17:$F$101,6,FALSE))</f>
        <v>0</v>
      </c>
      <c r="AC52" s="291" t="str">
        <f>IF(ISNA(VLOOKUP($E52,'JrNats BA'!$A$17:$F$101,6,FALSE))=TRUE,"0",VLOOKUP($E52,'JrNats BA'!$A$17:$F$101,6,FALSE))</f>
        <v>0</v>
      </c>
      <c r="AD52" s="287" t="str">
        <f>IF(ISNA(VLOOKUP($E52,'CC Yukon BA 2023'!$A$17:$F$101,6,FALSE))=TRUE,"0",VLOOKUP($E52,'CC Yukon BA 2023'!$A$17:$F$101,6,FALSE))</f>
        <v>0</v>
      </c>
      <c r="AE52" s="287" t="str">
        <f>IF(ISNA(VLOOKUP($E52,'CC Yukon SS 2023'!$A$17:$F$101,6,FALSE))=TRUE,"0",VLOOKUP($E52,'CC Yukon SS 2023'!$A$17:$F$101,6,FALSE))</f>
        <v>0</v>
      </c>
    </row>
    <row r="53" spans="1:31" s="292" customFormat="1" ht="19" customHeight="1" x14ac:dyDescent="0.15">
      <c r="A53" s="217" t="s">
        <v>96</v>
      </c>
      <c r="B53" s="218">
        <v>2008</v>
      </c>
      <c r="C53" s="218" t="s">
        <v>274</v>
      </c>
      <c r="D53" s="218" t="s">
        <v>77</v>
      </c>
      <c r="E53" s="219" t="s">
        <v>119</v>
      </c>
      <c r="F53" s="288">
        <f>IF(ISNA(VLOOKUP($E53,'Ontario Rankings'!$E$6:$M$160,3,FALSE))=TRUE,"0",VLOOKUP($E53,'Ontario Rankings'!$E$6:$M$160,3,FALSE))</f>
        <v>35</v>
      </c>
      <c r="G53" s="291" t="str">
        <f>IF(ISNA(VLOOKUP($E53,'CC Yukon BA'!$A$17:$F$100,6,FALSE))=TRUE,"0",VLOOKUP($E53,'CC Yukon BA'!$A$17:$F$100,6,FALSE))</f>
        <v>0</v>
      </c>
      <c r="H53" s="291" t="str">
        <f>IF(ISNA(VLOOKUP($E53,'CC Yukon SS'!$A$17:$F$100,6,FALSE))=TRUE,"0",VLOOKUP($E53,'CC Yukon SS'!$A$17:$F$100,6,FALSE))</f>
        <v>0</v>
      </c>
      <c r="I53" s="291" t="str">
        <f>IF(ISNA(VLOOKUP($E53,'CC SunPeaks BA'!$A$17:$F$100,6,FALSE))=TRUE,"0",VLOOKUP($E53,'CC SunPeaks BA'!$A$17:$F$100,6,FALSE))</f>
        <v>0</v>
      </c>
      <c r="J53" s="288">
        <f>IF(ISNA(VLOOKUP($E53,'TT Horseshoe1'!$A$17:$F$100,6,FALSE))=TRUE,"0",VLOOKUP($E53,'TT Horseshoe1'!$A$17:$F$100,6,FALSE))</f>
        <v>22</v>
      </c>
      <c r="K53" s="291" t="str">
        <f>IF(ISNA(VLOOKUP($E53,'CC SunPeaks SS'!$A$17:$F$100,6,FALSE))=TRUE,"0",VLOOKUP($E53,'CC SunPeaks SS'!$A$17:$F$100,6,FALSE))</f>
        <v>0</v>
      </c>
      <c r="L53" s="288">
        <f>IF(ISNA(VLOOKUP($E53,'TT Horseshoe2'!$A$17:$F$100,6,FALSE))=TRUE,"0",VLOOKUP($E53,'TT Horseshoe2'!$A$17:$F$100,6,FALSE))</f>
        <v>19</v>
      </c>
      <c r="M53" s="291" t="str">
        <f>IF(ISNA(VLOOKUP($E53,'CC Horseshoe SS'!$A$17:$F$100,6,FALSE))=TRUE,"0",VLOOKUP($E53,'CC Horseshoe SS'!$A$17:$F$100,6,FALSE))</f>
        <v>0</v>
      </c>
      <c r="N53" s="291" t="str">
        <f>IF(ISNA(VLOOKUP($E53,'CC Horseshoe BA'!$A$17:$F$100,6,FALSE))=TRUE,"0",VLOOKUP($E53,'CC Horseshoe BA'!$A$17:$F$100,6,FALSE))</f>
        <v>0</v>
      </c>
      <c r="O53" s="288" t="str">
        <f>IF(ISNA(VLOOKUP($E53,'NA Winsport SS'!$A$17:$F$100,6,FALSE))=TRUE,"0",VLOOKUP($E53,'NA Winsport SS'!$A$17:$F$100,6,FALSE))</f>
        <v>0</v>
      </c>
      <c r="P53" s="288">
        <f>IF(ISNA(VLOOKUP($E53,'TT BV 1'!$A$17:$F$100,6,FALSE))=TRUE,"0",VLOOKUP($E53,'TT BV 1'!$A$17:$F$100,6,FALSE))</f>
        <v>22</v>
      </c>
      <c r="Q53" s="288">
        <f>IF(ISNA(VLOOKUP($E53,'TT BV 2'!$A$17:$F$101,6,FALSE))=TRUE,"0",VLOOKUP($E53,'TT BV 2'!$A$17:$F$101,6,FALSE))</f>
        <v>16</v>
      </c>
      <c r="R53" s="288" t="str">
        <f>IF(ISNA(VLOOKUP($E53,'NA Aspen SS'!$A$17:$F$101,6,FALSE))=TRUE,"0",VLOOKUP($E53,'NA Aspen SS'!$A$17:$F$101,6,FALSE))</f>
        <v>0</v>
      </c>
      <c r="S53" s="288" t="str">
        <f>IF(ISNA(VLOOKUP($E53,'Step Up - Avila'!$A$17:$F$101,6,FALSE))=TRUE,"0",VLOOKUP($E53,'Step Up - Avila'!$A$17:$F$101,6,FALSE))</f>
        <v>0</v>
      </c>
      <c r="T53" s="288" t="str">
        <f>IF(ISNA(VLOOKUP($E53,'CWG - PEI - SS'!$A$17:$F$101,6,FALSE))=TRUE,"0",VLOOKUP($E53,'CWG - PEI - SS'!$A$17:$F$101,6,FALSE))</f>
        <v>0</v>
      </c>
      <c r="U53" s="288" t="str">
        <f>IF(ISNA(VLOOKUP($E53,'CWG - PEI - BA'!$A$17:$F$101,6,FALSE))=TRUE,"0",VLOOKUP($E53,'CWG - PEI - BA'!$A$17:$F$101,6,FALSE))</f>
        <v>0</v>
      </c>
      <c r="V53" s="288">
        <f>IF(ISNA(VLOOKUP($E53,'Prov. Champs - CF - SS'!$A$17:$F$101,6,FALSE))=TRUE,"0",VLOOKUP($E53,'Prov. Champs - CF - SS'!$A$17:$F$101,6,FALSE))</f>
        <v>16</v>
      </c>
      <c r="W53" s="288">
        <f>IF(ISNA(VLOOKUP($E53,'Prov. Champs - CF - BA'!$A$17:$F$101,6,FALSE))=TRUE,"0",VLOOKUP($E53,'Prov. Champs - CF - BA'!$A$17:$F$101,6,FALSE))</f>
        <v>15</v>
      </c>
      <c r="X53" s="288" t="str">
        <f>IF(ISNA(VLOOKUP($E53,'NA Stoneham SS'!$A$17:$F$101,6,FALSE))=TRUE,"0",VLOOKUP($E53,'NA Stoneham SS'!$A$17:$F$101,6,FALSE))</f>
        <v>0</v>
      </c>
      <c r="Y53" s="288" t="str">
        <f>IF(ISNA(VLOOKUP($E53,'NA Stoneham BA'!$A$17:$F$101,6,FALSE))=TRUE,"0",VLOOKUP($E53,'NA Stoneham BA'!$A$17:$F$101,6,FALSE))</f>
        <v>0</v>
      </c>
      <c r="Z53" s="291" t="str">
        <f>IF(ISNA(VLOOKUP($E53,'JrNats HP'!$A$17:$F$101,6,FALSE))=TRUE,"0",VLOOKUP($E53,'JrNats HP'!$A$17:$F$101,6,FALSE))</f>
        <v>0</v>
      </c>
      <c r="AA53" s="291" t="str">
        <f>IF(ISNA(VLOOKUP($E53,'CC Winsport HP'!$A$17:$F$101,6,FALSE))=TRUE,"0",VLOOKUP($E53,'CC Winsport HP'!$A$17:$F$101,6,FALSE))</f>
        <v>0</v>
      </c>
      <c r="AB53" s="291" t="str">
        <f>IF(ISNA(VLOOKUP($E53,'JrNats SS'!$A$17:$F$101,6,FALSE))=TRUE,"0",VLOOKUP($E53,'JrNats SS'!$A$17:$F$101,6,FALSE))</f>
        <v>0</v>
      </c>
      <c r="AC53" s="291" t="str">
        <f>IF(ISNA(VLOOKUP($E53,'JrNats BA'!$A$17:$F$101,6,FALSE))=TRUE,"0",VLOOKUP($E53,'JrNats BA'!$A$17:$F$101,6,FALSE))</f>
        <v>0</v>
      </c>
      <c r="AD53" s="287" t="str">
        <f>IF(ISNA(VLOOKUP($E53,'CC Yukon BA 2023'!$A$17:$F$101,6,FALSE))=TRUE,"0",VLOOKUP($E53,'CC Yukon BA 2023'!$A$17:$F$101,6,FALSE))</f>
        <v>0</v>
      </c>
      <c r="AE53" s="287" t="str">
        <f>IF(ISNA(VLOOKUP($E53,'CC Yukon SS 2023'!$A$17:$F$101,6,FALSE))=TRUE,"0",VLOOKUP($E53,'CC Yukon SS 2023'!$A$17:$F$101,6,FALSE))</f>
        <v>0</v>
      </c>
    </row>
    <row r="54" spans="1:31" s="292" customFormat="1" ht="19" customHeight="1" x14ac:dyDescent="0.15">
      <c r="A54" s="73" t="s">
        <v>70</v>
      </c>
      <c r="B54" s="112">
        <v>2011</v>
      </c>
      <c r="C54" s="112" t="s">
        <v>104</v>
      </c>
      <c r="D54" s="112" t="s">
        <v>78</v>
      </c>
      <c r="E54" s="74" t="s">
        <v>134</v>
      </c>
      <c r="F54" s="55">
        <f>IF(ISNA(VLOOKUP($E54,'Ontario Rankings'!$E$6:$M$160,3,FALSE))=TRUE,"0",VLOOKUP($E54,'Ontario Rankings'!$E$6:$M$160,3,FALSE))</f>
        <v>35</v>
      </c>
      <c r="G54" s="263" t="str">
        <f>IF(ISNA(VLOOKUP($E54,'CC Yukon BA'!$A$17:$F$100,6,FALSE))=TRUE,"0",VLOOKUP($E54,'CC Yukon BA'!$A$17:$F$100,6,FALSE))</f>
        <v>0</v>
      </c>
      <c r="H54" s="263" t="str">
        <f>IF(ISNA(VLOOKUP($E54,'CC Yukon SS'!$A$17:$F$100,6,FALSE))=TRUE,"0",VLOOKUP($E54,'CC Yukon SS'!$A$17:$F$100,6,FALSE))</f>
        <v>0</v>
      </c>
      <c r="I54" s="263" t="str">
        <f>IF(ISNA(VLOOKUP($E54,'CC SunPeaks BA'!$A$17:$F$100,6,FALSE))=TRUE,"0",VLOOKUP($E54,'CC SunPeaks BA'!$A$17:$F$100,6,FALSE))</f>
        <v>0</v>
      </c>
      <c r="J54" s="86">
        <f>IF(ISNA(VLOOKUP($E54,'TT Horseshoe1'!$A$17:$F$100,6,FALSE))=TRUE,"0",VLOOKUP($E54,'TT Horseshoe1'!$A$17:$F$100,6,FALSE))</f>
        <v>30</v>
      </c>
      <c r="K54" s="263" t="str">
        <f>IF(ISNA(VLOOKUP($E54,'CC SunPeaks SS'!$A$17:$F$100,6,FALSE))=TRUE,"0",VLOOKUP($E54,'CC SunPeaks SS'!$A$17:$F$100,6,FALSE))</f>
        <v>0</v>
      </c>
      <c r="L54" s="86">
        <f>IF(ISNA(VLOOKUP($E54,'TT Horseshoe2'!$A$17:$F$100,6,FALSE))=TRUE,"0",VLOOKUP($E54,'TT Horseshoe2'!$A$17:$F$100,6,FALSE))</f>
        <v>25</v>
      </c>
      <c r="M54" s="263" t="str">
        <f>IF(ISNA(VLOOKUP($E54,'CC Horseshoe SS'!$A$17:$F$100,6,FALSE))=TRUE,"0",VLOOKUP($E54,'CC Horseshoe SS'!$A$17:$F$100,6,FALSE))</f>
        <v>0</v>
      </c>
      <c r="N54" s="263" t="str">
        <f>IF(ISNA(VLOOKUP($E54,'CC Horseshoe BA'!$A$17:$F$100,6,FALSE))=TRUE,"0",VLOOKUP($E54,'CC Horseshoe BA'!$A$17:$F$100,6,FALSE))</f>
        <v>0</v>
      </c>
      <c r="O54" s="288" t="str">
        <f>IF(ISNA(VLOOKUP($E54,'NA Winsport SS'!$A$17:$F$100,6,FALSE))=TRUE,"0",VLOOKUP($E54,'NA Winsport SS'!$A$17:$F$100,6,FALSE))</f>
        <v>0</v>
      </c>
      <c r="P54" s="86">
        <f>IF(ISNA(VLOOKUP($E54,'TT BV 1'!$A$17:$F$100,6,FALSE))=TRUE,"0",VLOOKUP($E54,'TT BV 1'!$A$17:$F$100,6,FALSE))</f>
        <v>33</v>
      </c>
      <c r="Q54" s="86">
        <f>IF(ISNA(VLOOKUP($E54,'TT BV 2'!$A$17:$F$101,6,FALSE))=TRUE,"0",VLOOKUP($E54,'TT BV 2'!$A$17:$F$101,6,FALSE))</f>
        <v>28</v>
      </c>
      <c r="R54" s="86" t="str">
        <f>IF(ISNA(VLOOKUP($E54,'NA Aspen SS'!$A$17:$F$101,6,FALSE))=TRUE,"0",VLOOKUP($E54,'NA Aspen SS'!$A$17:$F$101,6,FALSE))</f>
        <v>0</v>
      </c>
      <c r="S54" s="288" t="str">
        <f>IF(ISNA(VLOOKUP($E54,'Step Up - Avila'!$A$17:$F$101,6,FALSE))=TRUE,"0",VLOOKUP($E54,'Step Up - Avila'!$A$17:$F$101,6,FALSE))</f>
        <v>0</v>
      </c>
      <c r="T54" s="288" t="str">
        <f>IF(ISNA(VLOOKUP($E54,'CWG - PEI - SS'!$A$17:$F$101,6,FALSE))=TRUE,"0",VLOOKUP($E54,'CWG - PEI - SS'!$A$17:$F$101,6,FALSE))</f>
        <v>0</v>
      </c>
      <c r="U54" s="288" t="str">
        <f>IF(ISNA(VLOOKUP($E54,'CWG - PEI - BA'!$A$17:$F$101,6,FALSE))=TRUE,"0",VLOOKUP($E54,'CWG - PEI - BA'!$A$17:$F$101,6,FALSE))</f>
        <v>0</v>
      </c>
      <c r="V54" s="86">
        <f>IF(ISNA(VLOOKUP($E54,'Prov. Champs - CF - SS'!$A$17:$F$101,6,FALSE))=TRUE,"0",VLOOKUP($E54,'Prov. Champs - CF - SS'!$A$17:$F$101,6,FALSE))</f>
        <v>40</v>
      </c>
      <c r="W54" s="86">
        <f>IF(ISNA(VLOOKUP($E54,'Prov. Champs - CF - BA'!$A$17:$F$101,6,FALSE))=TRUE,"0",VLOOKUP($E54,'Prov. Champs - CF - BA'!$A$17:$F$101,6,FALSE))</f>
        <v>36</v>
      </c>
      <c r="X54" s="288" t="str">
        <f>IF(ISNA(VLOOKUP($E54,'NA Stoneham SS'!$A$17:$F$101,6,FALSE))=TRUE,"0",VLOOKUP($E54,'NA Stoneham SS'!$A$17:$F$101,6,FALSE))</f>
        <v>0</v>
      </c>
      <c r="Y54" s="288" t="str">
        <f>IF(ISNA(VLOOKUP($E54,'NA Stoneham BA'!$A$17:$F$101,6,FALSE))=TRUE,"0",VLOOKUP($E54,'NA Stoneham BA'!$A$17:$F$101,6,FALSE))</f>
        <v>0</v>
      </c>
      <c r="Z54" s="274" t="str">
        <f>IF(ISNA(VLOOKUP($E54,'JrNats HP'!$A$17:$F$101,6,FALSE))=TRUE,"0",VLOOKUP($E54,'JrNats HP'!$A$17:$F$101,6,FALSE))</f>
        <v>0</v>
      </c>
      <c r="AA54" s="263" t="str">
        <f>IF(ISNA(VLOOKUP($E54,'CC Winsport HP'!$A$17:$F$101,6,FALSE))=TRUE,"0",VLOOKUP($E54,'CC Winsport HP'!$A$17:$F$101,6,FALSE))</f>
        <v>0</v>
      </c>
      <c r="AB54" s="274" t="str">
        <f>IF(ISNA(VLOOKUP($E54,'JrNats SS'!$A$17:$F$101,6,FALSE))=TRUE,"0",VLOOKUP($E54,'JrNats SS'!$A$17:$F$101,6,FALSE))</f>
        <v>0</v>
      </c>
      <c r="AC54" s="274" t="str">
        <f>IF(ISNA(VLOOKUP($E54,'JrNats BA'!$A$17:$F$101,6,FALSE))=TRUE,"0",VLOOKUP($E54,'JrNats BA'!$A$17:$F$101,6,FALSE))</f>
        <v>0</v>
      </c>
      <c r="AD54" s="263" t="str">
        <f>IF(ISNA(VLOOKUP($E54,'CC Yukon BA 2023'!$A$17:$F$101,6,FALSE))=TRUE,"0",VLOOKUP($E54,'CC Yukon BA 2023'!$A$17:$F$101,6,FALSE))</f>
        <v>0</v>
      </c>
      <c r="AE54" s="263" t="str">
        <f>IF(ISNA(VLOOKUP($E54,'CC Yukon SS 2023'!$A$17:$F$101,6,FALSE))=TRUE,"0",VLOOKUP($E54,'CC Yukon SS 2023'!$A$17:$F$101,6,FALSE))</f>
        <v>0</v>
      </c>
    </row>
    <row r="55" spans="1:31" s="292" customFormat="1" ht="19" customHeight="1" x14ac:dyDescent="0.15">
      <c r="A55" s="73" t="s">
        <v>71</v>
      </c>
      <c r="B55" s="112">
        <v>2007</v>
      </c>
      <c r="C55" s="112" t="s">
        <v>102</v>
      </c>
      <c r="D55" s="112" t="s">
        <v>76</v>
      </c>
      <c r="E55" s="74" t="s">
        <v>165</v>
      </c>
      <c r="F55" s="55">
        <f>IF(ISNA(VLOOKUP($E55,'Ontario Rankings'!$E$6:$M$160,3,FALSE))=TRUE,"0",VLOOKUP($E55,'Ontario Rankings'!$E$6:$M$160,3,FALSE))</f>
        <v>36</v>
      </c>
      <c r="G55" s="263" t="str">
        <f>IF(ISNA(VLOOKUP($E55,'CC Yukon BA'!$A$17:$F$100,6,FALSE))=TRUE,"0",VLOOKUP($E55,'CC Yukon BA'!$A$17:$F$100,6,FALSE))</f>
        <v>0</v>
      </c>
      <c r="H55" s="263" t="str">
        <f>IF(ISNA(VLOOKUP($E55,'CC Yukon SS'!$A$17:$F$100,6,FALSE))=TRUE,"0",VLOOKUP($E55,'CC Yukon SS'!$A$17:$F$100,6,FALSE))</f>
        <v>0</v>
      </c>
      <c r="I55" s="263" t="str">
        <f>IF(ISNA(VLOOKUP($E55,'CC SunPeaks BA'!$A$17:$F$100,6,FALSE))=TRUE,"0",VLOOKUP($E55,'CC SunPeaks BA'!$A$17:$F$100,6,FALSE))</f>
        <v>0</v>
      </c>
      <c r="J55" s="86" t="str">
        <f>IF(ISNA(VLOOKUP($E55,'TT Horseshoe1'!$A$17:$F$100,6,FALSE))=TRUE,"0",VLOOKUP($E55,'TT Horseshoe1'!$A$17:$F$100,6,FALSE))</f>
        <v>0</v>
      </c>
      <c r="K55" s="263" t="str">
        <f>IF(ISNA(VLOOKUP($E55,'CC SunPeaks SS'!$A$17:$F$100,6,FALSE))=TRUE,"0",VLOOKUP($E55,'CC SunPeaks SS'!$A$17:$F$100,6,FALSE))</f>
        <v>0</v>
      </c>
      <c r="L55" s="86" t="str">
        <f>IF(ISNA(VLOOKUP($E55,'TT Horseshoe2'!$A$17:$F$100,6,FALSE))=TRUE,"0",VLOOKUP($E55,'TT Horseshoe2'!$A$17:$F$100,6,FALSE))</f>
        <v>0</v>
      </c>
      <c r="M55" s="263" t="str">
        <f>IF(ISNA(VLOOKUP($E55,'CC Horseshoe SS'!$A$17:$F$100,6,FALSE))=TRUE,"0",VLOOKUP($E55,'CC Horseshoe SS'!$A$17:$F$100,6,FALSE))</f>
        <v>0</v>
      </c>
      <c r="N55" s="263" t="str">
        <f>IF(ISNA(VLOOKUP($E55,'CC Horseshoe BA'!$A$17:$F$100,6,FALSE))=TRUE,"0",VLOOKUP($E55,'CC Horseshoe BA'!$A$17:$F$100,6,FALSE))</f>
        <v>0</v>
      </c>
      <c r="O55" s="288" t="str">
        <f>IF(ISNA(VLOOKUP($E55,'NA Winsport SS'!$A$17:$F$100,6,FALSE))=TRUE,"0",VLOOKUP($E55,'NA Winsport SS'!$A$17:$F$100,6,FALSE))</f>
        <v>0</v>
      </c>
      <c r="P55" s="86">
        <f>IF(ISNA(VLOOKUP($E55,'TT BV 1'!$A$17:$F$100,6,FALSE))=TRUE,"0",VLOOKUP($E55,'TT BV 1'!$A$17:$F$100,6,FALSE))</f>
        <v>39</v>
      </c>
      <c r="Q55" s="86">
        <f>IF(ISNA(VLOOKUP($E55,'TT BV 2'!$A$17:$F$101,6,FALSE))=TRUE,"0",VLOOKUP($E55,'TT BV 2'!$A$17:$F$101,6,FALSE))</f>
        <v>39</v>
      </c>
      <c r="R55" s="86" t="str">
        <f>IF(ISNA(VLOOKUP($E55,'NA Aspen SS'!$A$17:$F$101,6,FALSE))=TRUE,"0",VLOOKUP($E55,'NA Aspen SS'!$A$17:$F$101,6,FALSE))</f>
        <v>0</v>
      </c>
      <c r="S55" s="288" t="str">
        <f>IF(ISNA(VLOOKUP($E55,'Step Up - Avila'!$A$17:$F$101,6,FALSE))=TRUE,"0",VLOOKUP($E55,'Step Up - Avila'!$A$17:$F$101,6,FALSE))</f>
        <v>0</v>
      </c>
      <c r="T55" s="288" t="str">
        <f>IF(ISNA(VLOOKUP($E55,'CWG - PEI - SS'!$A$17:$F$101,6,FALSE))=TRUE,"0",VLOOKUP($E55,'CWG - PEI - SS'!$A$17:$F$101,6,FALSE))</f>
        <v>0</v>
      </c>
      <c r="U55" s="288" t="str">
        <f>IF(ISNA(VLOOKUP($E55,'CWG - PEI - BA'!$A$17:$F$101,6,FALSE))=TRUE,"0",VLOOKUP($E55,'CWG - PEI - BA'!$A$17:$F$101,6,FALSE))</f>
        <v>0</v>
      </c>
      <c r="V55" s="86">
        <f>IF(ISNA(VLOOKUP($E55,'Prov. Champs - CF - SS'!$A$17:$F$101,6,FALSE))=TRUE,"0",VLOOKUP($E55,'Prov. Champs - CF - SS'!$A$17:$F$101,6,FALSE))</f>
        <v>25</v>
      </c>
      <c r="W55" s="86">
        <f>IF(ISNA(VLOOKUP($E55,'Prov. Champs - CF - BA'!$A$17:$F$101,6,FALSE))=TRUE,"0",VLOOKUP($E55,'Prov. Champs - CF - BA'!$A$17:$F$101,6,FALSE))</f>
        <v>25</v>
      </c>
      <c r="X55" s="288" t="str">
        <f>IF(ISNA(VLOOKUP($E55,'NA Stoneham SS'!$A$17:$F$101,6,FALSE))=TRUE,"0",VLOOKUP($E55,'NA Stoneham SS'!$A$17:$F$101,6,FALSE))</f>
        <v>0</v>
      </c>
      <c r="Y55" s="288" t="str">
        <f>IF(ISNA(VLOOKUP($E55,'NA Stoneham BA'!$A$17:$F$101,6,FALSE))=TRUE,"0",VLOOKUP($E55,'NA Stoneham BA'!$A$17:$F$101,6,FALSE))</f>
        <v>0</v>
      </c>
      <c r="Z55" s="274" t="str">
        <f>IF(ISNA(VLOOKUP($E55,'JrNats HP'!$A$17:$F$101,6,FALSE))=TRUE,"0",VLOOKUP($E55,'JrNats HP'!$A$17:$F$101,6,FALSE))</f>
        <v>0</v>
      </c>
      <c r="AA55" s="263" t="str">
        <f>IF(ISNA(VLOOKUP($E55,'CC Winsport HP'!$A$17:$F$101,6,FALSE))=TRUE,"0",VLOOKUP($E55,'CC Winsport HP'!$A$17:$F$101,6,FALSE))</f>
        <v>0</v>
      </c>
      <c r="AB55" s="274" t="str">
        <f>IF(ISNA(VLOOKUP($E55,'JrNats SS'!$A$17:$F$101,6,FALSE))=TRUE,"0",VLOOKUP($E55,'JrNats SS'!$A$17:$F$101,6,FALSE))</f>
        <v>0</v>
      </c>
      <c r="AC55" s="274" t="str">
        <f>IF(ISNA(VLOOKUP($E55,'JrNats BA'!$A$17:$F$101,6,FALSE))=TRUE,"0",VLOOKUP($E55,'JrNats BA'!$A$17:$F$101,6,FALSE))</f>
        <v>0</v>
      </c>
      <c r="AD55" s="263" t="str">
        <f>IF(ISNA(VLOOKUP($E55,'CC Yukon BA 2023'!$A$17:$F$101,6,FALSE))=TRUE,"0",VLOOKUP($E55,'CC Yukon BA 2023'!$A$17:$F$101,6,FALSE))</f>
        <v>0</v>
      </c>
      <c r="AE55" s="263" t="str">
        <f>IF(ISNA(VLOOKUP($E55,'CC Yukon SS 2023'!$A$17:$F$101,6,FALSE))=TRUE,"0",VLOOKUP($E55,'CC Yukon SS 2023'!$A$17:$F$101,6,FALSE))</f>
        <v>0</v>
      </c>
    </row>
    <row r="56" spans="1:31" s="292" customFormat="1" ht="19" customHeight="1" x14ac:dyDescent="0.15">
      <c r="A56" s="73" t="s">
        <v>276</v>
      </c>
      <c r="B56" s="112">
        <v>2005</v>
      </c>
      <c r="C56" s="112" t="s">
        <v>102</v>
      </c>
      <c r="D56" s="112" t="s">
        <v>183</v>
      </c>
      <c r="E56" s="74" t="s">
        <v>115</v>
      </c>
      <c r="F56" s="55">
        <f>IF(ISNA(VLOOKUP($E56,'Ontario Rankings'!$E$6:$M$160,3,FALSE))=TRUE,"0",VLOOKUP($E56,'Ontario Rankings'!$E$6:$M$160,3,FALSE))</f>
        <v>37</v>
      </c>
      <c r="G56" s="263" t="str">
        <f>IF(ISNA(VLOOKUP($E56,'CC Yukon BA'!$A$17:$F$100,6,FALSE))=TRUE,"0",VLOOKUP($E56,'CC Yukon BA'!$A$17:$F$100,6,FALSE))</f>
        <v>0</v>
      </c>
      <c r="H56" s="263" t="str">
        <f>IF(ISNA(VLOOKUP($E56,'CC Yukon SS'!$A$17:$F$100,6,FALSE))=TRUE,"0",VLOOKUP($E56,'CC Yukon SS'!$A$17:$F$100,6,FALSE))</f>
        <v>0</v>
      </c>
      <c r="I56" s="263" t="str">
        <f>IF(ISNA(VLOOKUP($E56,'CC SunPeaks BA'!$A$17:$F$100,6,FALSE))=TRUE,"0",VLOOKUP($E56,'CC SunPeaks BA'!$A$17:$F$100,6,FALSE))</f>
        <v>0</v>
      </c>
      <c r="J56" s="86">
        <f>IF(ISNA(VLOOKUP($E56,'TT Horseshoe1'!$A$17:$F$100,6,FALSE))=TRUE,"0",VLOOKUP($E56,'TT Horseshoe1'!$A$17:$F$100,6,FALSE))</f>
        <v>16</v>
      </c>
      <c r="K56" s="263" t="str">
        <f>IF(ISNA(VLOOKUP($E56,'CC SunPeaks SS'!$A$17:$F$100,6,FALSE))=TRUE,"0",VLOOKUP($E56,'CC SunPeaks SS'!$A$17:$F$100,6,FALSE))</f>
        <v>0</v>
      </c>
      <c r="L56" s="86">
        <f>IF(ISNA(VLOOKUP($E56,'TT Horseshoe2'!$A$17:$F$100,6,FALSE))=TRUE,"0",VLOOKUP($E56,'TT Horseshoe2'!$A$17:$F$100,6,FALSE))</f>
        <v>20</v>
      </c>
      <c r="M56" s="263" t="str">
        <f>IF(ISNA(VLOOKUP($E56,'CC Horseshoe SS'!$A$17:$F$100,6,FALSE))=TRUE,"0",VLOOKUP($E56,'CC Horseshoe SS'!$A$17:$F$100,6,FALSE))</f>
        <v>0</v>
      </c>
      <c r="N56" s="263" t="str">
        <f>IF(ISNA(VLOOKUP($E56,'CC Horseshoe BA'!$A$17:$F$100,6,FALSE))=TRUE,"0",VLOOKUP($E56,'CC Horseshoe BA'!$A$17:$F$100,6,FALSE))</f>
        <v>0</v>
      </c>
      <c r="O56" s="288" t="str">
        <f>IF(ISNA(VLOOKUP($E56,'NA Winsport SS'!$A$17:$F$100,6,FALSE))=TRUE,"0",VLOOKUP($E56,'NA Winsport SS'!$A$17:$F$100,6,FALSE))</f>
        <v>0</v>
      </c>
      <c r="P56" s="86">
        <f>IF(ISNA(VLOOKUP($E56,'TT BV 1'!$A$17:$F$100,6,FALSE))=TRUE,"0",VLOOKUP($E56,'TT BV 1'!$A$17:$F$100,6,FALSE))</f>
        <v>0</v>
      </c>
      <c r="Q56" s="86">
        <f>IF(ISNA(VLOOKUP($E56,'TT BV 2'!$A$17:$F$101,6,FALSE))=TRUE,"0",VLOOKUP($E56,'TT BV 2'!$A$17:$F$101,6,FALSE))</f>
        <v>47</v>
      </c>
      <c r="R56" s="86" t="str">
        <f>IF(ISNA(VLOOKUP($E56,'NA Aspen SS'!$A$17:$F$101,6,FALSE))=TRUE,"0",VLOOKUP($E56,'NA Aspen SS'!$A$17:$F$101,6,FALSE))</f>
        <v>0</v>
      </c>
      <c r="S56" s="288" t="str">
        <f>IF(ISNA(VLOOKUP($E56,'Step Up - Avila'!$A$17:$F$101,6,FALSE))=TRUE,"0",VLOOKUP($E56,'Step Up - Avila'!$A$17:$F$101,6,FALSE))</f>
        <v>0</v>
      </c>
      <c r="T56" s="288" t="str">
        <f>IF(ISNA(VLOOKUP($E56,'CWG - PEI - SS'!$A$17:$F$101,6,FALSE))=TRUE,"0",VLOOKUP($E56,'CWG - PEI - SS'!$A$17:$F$101,6,FALSE))</f>
        <v>0</v>
      </c>
      <c r="U56" s="288" t="str">
        <f>IF(ISNA(VLOOKUP($E56,'CWG - PEI - BA'!$A$17:$F$101,6,FALSE))=TRUE,"0",VLOOKUP($E56,'CWG - PEI - BA'!$A$17:$F$101,6,FALSE))</f>
        <v>0</v>
      </c>
      <c r="V56" s="86" t="str">
        <f>IF(ISNA(VLOOKUP($E56,'Prov. Champs - CF - SS'!$A$17:$F$101,6,FALSE))=TRUE,"0",VLOOKUP($E56,'Prov. Champs - CF - SS'!$A$17:$F$101,6,FALSE))</f>
        <v>0</v>
      </c>
      <c r="W56" s="86" t="str">
        <f>IF(ISNA(VLOOKUP($E56,'Prov. Champs - CF - BA'!$A$17:$F$101,6,FALSE))=TRUE,"0",VLOOKUP($E56,'Prov. Champs - CF - BA'!$A$17:$F$101,6,FALSE))</f>
        <v>0</v>
      </c>
      <c r="X56" s="288" t="str">
        <f>IF(ISNA(VLOOKUP($E56,'NA Stoneham SS'!$A$17:$F$101,6,FALSE))=TRUE,"0",VLOOKUP($E56,'NA Stoneham SS'!$A$17:$F$101,6,FALSE))</f>
        <v>0</v>
      </c>
      <c r="Y56" s="288" t="str">
        <f>IF(ISNA(VLOOKUP($E56,'NA Stoneham BA'!$A$17:$F$101,6,FALSE))=TRUE,"0",VLOOKUP($E56,'NA Stoneham BA'!$A$17:$F$101,6,FALSE))</f>
        <v>0</v>
      </c>
      <c r="Z56" s="274" t="str">
        <f>IF(ISNA(VLOOKUP($E56,'JrNats HP'!$A$17:$F$101,6,FALSE))=TRUE,"0",VLOOKUP($E56,'JrNats HP'!$A$17:$F$101,6,FALSE))</f>
        <v>0</v>
      </c>
      <c r="AA56" s="263" t="str">
        <f>IF(ISNA(VLOOKUP($E56,'CC Winsport HP'!$A$17:$F$101,6,FALSE))=TRUE,"0",VLOOKUP($E56,'CC Winsport HP'!$A$17:$F$101,6,FALSE))</f>
        <v>0</v>
      </c>
      <c r="AB56" s="274" t="str">
        <f>IF(ISNA(VLOOKUP($E56,'JrNats SS'!$A$17:$F$101,6,FALSE))=TRUE,"0",VLOOKUP($E56,'JrNats SS'!$A$17:$F$101,6,FALSE))</f>
        <v>0</v>
      </c>
      <c r="AC56" s="274" t="str">
        <f>IF(ISNA(VLOOKUP($E56,'JrNats BA'!$A$17:$F$101,6,FALSE))=TRUE,"0",VLOOKUP($E56,'JrNats BA'!$A$17:$F$101,6,FALSE))</f>
        <v>0</v>
      </c>
      <c r="AD56" s="263" t="str">
        <f>IF(ISNA(VLOOKUP($E56,'CC Yukon BA 2023'!$A$17:$F$101,6,FALSE))=TRUE,"0",VLOOKUP($E56,'CC Yukon BA 2023'!$A$17:$F$101,6,FALSE))</f>
        <v>0</v>
      </c>
      <c r="AE56" s="263" t="str">
        <f>IF(ISNA(VLOOKUP($E56,'CC Yukon SS 2023'!$A$17:$F$101,6,FALSE))=TRUE,"0",VLOOKUP($E56,'CC Yukon SS 2023'!$A$17:$F$101,6,FALSE))</f>
        <v>0</v>
      </c>
    </row>
    <row r="57" spans="1:31" s="292" customFormat="1" ht="19" customHeight="1" x14ac:dyDescent="0.15">
      <c r="A57" s="73" t="s">
        <v>96</v>
      </c>
      <c r="B57" s="112">
        <v>2009</v>
      </c>
      <c r="C57" s="112" t="s">
        <v>102</v>
      </c>
      <c r="D57" s="112" t="s">
        <v>77</v>
      </c>
      <c r="E57" s="74" t="s">
        <v>132</v>
      </c>
      <c r="F57" s="55">
        <f>IF(ISNA(VLOOKUP($E57,'Ontario Rankings'!$E$6:$M$160,3,FALSE))=TRUE,"0",VLOOKUP($E57,'Ontario Rankings'!$E$6:$M$160,3,FALSE))</f>
        <v>38</v>
      </c>
      <c r="G57" s="263" t="str">
        <f>IF(ISNA(VLOOKUP($E57,'CC Yukon BA'!$A$17:$F$100,6,FALSE))=TRUE,"0",VLOOKUP($E57,'CC Yukon BA'!$A$17:$F$100,6,FALSE))</f>
        <v>0</v>
      </c>
      <c r="H57" s="263" t="str">
        <f>IF(ISNA(VLOOKUP($E57,'CC Yukon SS'!$A$17:$F$100,6,FALSE))=TRUE,"0",VLOOKUP($E57,'CC Yukon SS'!$A$17:$F$100,6,FALSE))</f>
        <v>0</v>
      </c>
      <c r="I57" s="263" t="str">
        <f>IF(ISNA(VLOOKUP($E57,'CC SunPeaks BA'!$A$17:$F$100,6,FALSE))=TRUE,"0",VLOOKUP($E57,'CC SunPeaks BA'!$A$17:$F$100,6,FALSE))</f>
        <v>0</v>
      </c>
      <c r="J57" s="86">
        <f>IF(ISNA(VLOOKUP($E57,'TT Horseshoe1'!$A$17:$F$100,6,FALSE))=TRUE,"0",VLOOKUP($E57,'TT Horseshoe1'!$A$17:$F$100,6,FALSE))</f>
        <v>31</v>
      </c>
      <c r="K57" s="263" t="str">
        <f>IF(ISNA(VLOOKUP($E57,'CC SunPeaks SS'!$A$17:$F$100,6,FALSE))=TRUE,"0",VLOOKUP($E57,'CC SunPeaks SS'!$A$17:$F$100,6,FALSE))</f>
        <v>0</v>
      </c>
      <c r="L57" s="86">
        <f>IF(ISNA(VLOOKUP($E57,'TT Horseshoe2'!$A$17:$F$100,6,FALSE))=TRUE,"0",VLOOKUP($E57,'TT Horseshoe2'!$A$17:$F$100,6,FALSE))</f>
        <v>27</v>
      </c>
      <c r="M57" s="263" t="str">
        <f>IF(ISNA(VLOOKUP($E57,'CC Horseshoe SS'!$A$17:$F$100,6,FALSE))=TRUE,"0",VLOOKUP($E57,'CC Horseshoe SS'!$A$17:$F$100,6,FALSE))</f>
        <v>0</v>
      </c>
      <c r="N57" s="263" t="str">
        <f>IF(ISNA(VLOOKUP($E57,'CC Horseshoe BA'!$A$17:$F$100,6,FALSE))=TRUE,"0",VLOOKUP($E57,'CC Horseshoe BA'!$A$17:$F$100,6,FALSE))</f>
        <v>0</v>
      </c>
      <c r="O57" s="288" t="str">
        <f>IF(ISNA(VLOOKUP($E57,'NA Winsport SS'!$A$17:$F$100,6,FALSE))=TRUE,"0",VLOOKUP($E57,'NA Winsport SS'!$A$17:$F$100,6,FALSE))</f>
        <v>0</v>
      </c>
      <c r="P57" s="86">
        <f>IF(ISNA(VLOOKUP($E57,'TT BV 1'!$A$17:$F$100,6,FALSE))=TRUE,"0",VLOOKUP($E57,'TT BV 1'!$A$17:$F$100,6,FALSE))</f>
        <v>40</v>
      </c>
      <c r="Q57" s="86">
        <f>IF(ISNA(VLOOKUP($E57,'TT BV 2'!$A$17:$F$101,6,FALSE))=TRUE,"0",VLOOKUP($E57,'TT BV 2'!$A$17:$F$101,6,FALSE))</f>
        <v>44</v>
      </c>
      <c r="R57" s="86" t="str">
        <f>IF(ISNA(VLOOKUP($E57,'NA Aspen SS'!$A$17:$F$101,6,FALSE))=TRUE,"0",VLOOKUP($E57,'NA Aspen SS'!$A$17:$F$101,6,FALSE))</f>
        <v>0</v>
      </c>
      <c r="S57" s="288" t="str">
        <f>IF(ISNA(VLOOKUP($E57,'Step Up - Avila'!$A$17:$F$101,6,FALSE))=TRUE,"0",VLOOKUP($E57,'Step Up - Avila'!$A$17:$F$101,6,FALSE))</f>
        <v>0</v>
      </c>
      <c r="T57" s="288" t="str">
        <f>IF(ISNA(VLOOKUP($E57,'CWG - PEI - SS'!$A$17:$F$101,6,FALSE))=TRUE,"0",VLOOKUP($E57,'CWG - PEI - SS'!$A$17:$F$101,6,FALSE))</f>
        <v>0</v>
      </c>
      <c r="U57" s="288" t="str">
        <f>IF(ISNA(VLOOKUP($E57,'CWG - PEI - BA'!$A$17:$F$101,6,FALSE))=TRUE,"0",VLOOKUP($E57,'CWG - PEI - BA'!$A$17:$F$101,6,FALSE))</f>
        <v>0</v>
      </c>
      <c r="V57" s="86" t="str">
        <f>IF(ISNA(VLOOKUP($E57,'Prov. Champs - CF - SS'!$A$17:$F$101,6,FALSE))=TRUE,"0",VLOOKUP($E57,'Prov. Champs - CF - SS'!$A$17:$F$101,6,FALSE))</f>
        <v>0</v>
      </c>
      <c r="W57" s="86" t="str">
        <f>IF(ISNA(VLOOKUP($E57,'Prov. Champs - CF - BA'!$A$17:$F$101,6,FALSE))=TRUE,"0",VLOOKUP($E57,'Prov. Champs - CF - BA'!$A$17:$F$101,6,FALSE))</f>
        <v>0</v>
      </c>
      <c r="X57" s="288" t="str">
        <f>IF(ISNA(VLOOKUP($E57,'NA Stoneham SS'!$A$17:$F$101,6,FALSE))=TRUE,"0",VLOOKUP($E57,'NA Stoneham SS'!$A$17:$F$101,6,FALSE))</f>
        <v>0</v>
      </c>
      <c r="Y57" s="288" t="str">
        <f>IF(ISNA(VLOOKUP($E57,'NA Stoneham BA'!$A$17:$F$101,6,FALSE))=TRUE,"0",VLOOKUP($E57,'NA Stoneham BA'!$A$17:$F$101,6,FALSE))</f>
        <v>0</v>
      </c>
      <c r="Z57" s="274" t="str">
        <f>IF(ISNA(VLOOKUP($E57,'JrNats HP'!$A$17:$F$101,6,FALSE))=TRUE,"0",VLOOKUP($E57,'JrNats HP'!$A$17:$F$101,6,FALSE))</f>
        <v>0</v>
      </c>
      <c r="AA57" s="263" t="str">
        <f>IF(ISNA(VLOOKUP($E57,'CC Winsport HP'!$A$17:$F$101,6,FALSE))=TRUE,"0",VLOOKUP($E57,'CC Winsport HP'!$A$17:$F$101,6,FALSE))</f>
        <v>0</v>
      </c>
      <c r="AB57" s="274" t="str">
        <f>IF(ISNA(VLOOKUP($E57,'JrNats SS'!$A$17:$F$101,6,FALSE))=TRUE,"0",VLOOKUP($E57,'JrNats SS'!$A$17:$F$101,6,FALSE))</f>
        <v>0</v>
      </c>
      <c r="AC57" s="274" t="str">
        <f>IF(ISNA(VLOOKUP($E57,'JrNats BA'!$A$17:$F$101,6,FALSE))=TRUE,"0",VLOOKUP($E57,'JrNats BA'!$A$17:$F$101,6,FALSE))</f>
        <v>0</v>
      </c>
      <c r="AD57" s="263" t="str">
        <f>IF(ISNA(VLOOKUP($E57,'CC Yukon BA 2023'!$A$17:$F$101,6,FALSE))=TRUE,"0",VLOOKUP($E57,'CC Yukon BA 2023'!$A$17:$F$101,6,FALSE))</f>
        <v>0</v>
      </c>
      <c r="AE57" s="263" t="str">
        <f>IF(ISNA(VLOOKUP($E57,'CC Yukon SS 2023'!$A$17:$F$101,6,FALSE))=TRUE,"0",VLOOKUP($E57,'CC Yukon SS 2023'!$A$17:$F$101,6,FALSE))</f>
        <v>0</v>
      </c>
    </row>
    <row r="58" spans="1:31" ht="19" customHeight="1" x14ac:dyDescent="0.15">
      <c r="A58" s="73" t="s">
        <v>71</v>
      </c>
      <c r="B58" s="112">
        <v>2009</v>
      </c>
      <c r="C58" s="112" t="s">
        <v>102</v>
      </c>
      <c r="D58" s="112" t="s">
        <v>78</v>
      </c>
      <c r="E58" s="73" t="s">
        <v>171</v>
      </c>
      <c r="F58" s="55">
        <f>IF(ISNA(VLOOKUP($E58,'Ontario Rankings'!$E$6:$M$160,3,FALSE))=TRUE,"0",VLOOKUP($E58,'Ontario Rankings'!$E$6:$M$160,3,FALSE))</f>
        <v>39</v>
      </c>
      <c r="G58" s="263" t="str">
        <f>IF(ISNA(VLOOKUP($E58,'CC Yukon BA'!$A$17:$F$100,6,FALSE))=TRUE,"0",VLOOKUP($E58,'CC Yukon BA'!$A$17:$F$100,6,FALSE))</f>
        <v>0</v>
      </c>
      <c r="H58" s="263" t="str">
        <f>IF(ISNA(VLOOKUP($E58,'CC Yukon SS'!$A$17:$F$100,6,FALSE))=TRUE,"0",VLOOKUP($E58,'CC Yukon SS'!$A$17:$F$100,6,FALSE))</f>
        <v>0</v>
      </c>
      <c r="I58" s="263" t="str">
        <f>IF(ISNA(VLOOKUP($E58,'CC SunPeaks BA'!$A$17:$F$100,6,FALSE))=TRUE,"0",VLOOKUP($E58,'CC SunPeaks BA'!$A$17:$F$100,6,FALSE))</f>
        <v>0</v>
      </c>
      <c r="J58" s="86" t="str">
        <f>IF(ISNA(VLOOKUP($E58,'TT Horseshoe1'!$A$17:$F$100,6,FALSE))=TRUE,"0",VLOOKUP($E58,'TT Horseshoe1'!$A$17:$F$100,6,FALSE))</f>
        <v>0</v>
      </c>
      <c r="K58" s="263" t="str">
        <f>IF(ISNA(VLOOKUP($E58,'CC SunPeaks SS'!$A$17:$F$100,6,FALSE))=TRUE,"0",VLOOKUP($E58,'CC SunPeaks SS'!$A$17:$F$100,6,FALSE))</f>
        <v>0</v>
      </c>
      <c r="L58" s="86" t="str">
        <f>IF(ISNA(VLOOKUP($E58,'TT Horseshoe2'!$A$17:$F$100,6,FALSE))=TRUE,"0",VLOOKUP($E58,'TT Horseshoe2'!$A$17:$F$100,6,FALSE))</f>
        <v>0</v>
      </c>
      <c r="M58" s="263" t="str">
        <f>IF(ISNA(VLOOKUP($E58,'CC Horseshoe SS'!$A$17:$F$100,6,FALSE))=TRUE,"0",VLOOKUP($E58,'CC Horseshoe SS'!$A$17:$F$100,6,FALSE))</f>
        <v>0</v>
      </c>
      <c r="N58" s="263" t="str">
        <f>IF(ISNA(VLOOKUP($E58,'CC Horseshoe BA'!$A$17:$F$100,6,FALSE))=TRUE,"0",VLOOKUP($E58,'CC Horseshoe BA'!$A$17:$F$100,6,FALSE))</f>
        <v>0</v>
      </c>
      <c r="O58" s="288" t="str">
        <f>IF(ISNA(VLOOKUP($E58,'NA Winsport SS'!$A$17:$F$100,6,FALSE))=TRUE,"0",VLOOKUP($E58,'NA Winsport SS'!$A$17:$F$100,6,FALSE))</f>
        <v>0</v>
      </c>
      <c r="P58" s="86">
        <f>IF(ISNA(VLOOKUP($E58,'TT BV 1'!$A$17:$F$100,6,FALSE))=TRUE,"0",VLOOKUP($E58,'TT BV 1'!$A$17:$F$100,6,FALSE))</f>
        <v>38</v>
      </c>
      <c r="Q58" s="86">
        <f>IF(ISNA(VLOOKUP($E58,'TT BV 2'!$A$17:$F$101,6,FALSE))=TRUE,"0",VLOOKUP($E58,'TT BV 2'!$A$17:$F$101,6,FALSE))</f>
        <v>41</v>
      </c>
      <c r="R58" s="86" t="str">
        <f>IF(ISNA(VLOOKUP($E58,'NA Aspen SS'!$A$17:$F$101,6,FALSE))=TRUE,"0",VLOOKUP($E58,'NA Aspen SS'!$A$17:$F$101,6,FALSE))</f>
        <v>0</v>
      </c>
      <c r="S58" s="288" t="str">
        <f>IF(ISNA(VLOOKUP($E58,'Step Up - Avila'!$A$17:$F$101,6,FALSE))=TRUE,"0",VLOOKUP($E58,'Step Up - Avila'!$A$17:$F$101,6,FALSE))</f>
        <v>0</v>
      </c>
      <c r="T58" s="288" t="str">
        <f>IF(ISNA(VLOOKUP($E58,'CWG - PEI - SS'!$A$17:$F$101,6,FALSE))=TRUE,"0",VLOOKUP($E58,'CWG - PEI - SS'!$A$17:$F$101,6,FALSE))</f>
        <v>0</v>
      </c>
      <c r="U58" s="288" t="str">
        <f>IF(ISNA(VLOOKUP($E58,'CWG - PEI - BA'!$A$17:$F$101,6,FALSE))=TRUE,"0",VLOOKUP($E58,'CWG - PEI - BA'!$A$17:$F$101,6,FALSE))</f>
        <v>0</v>
      </c>
      <c r="V58" s="86" t="str">
        <f>IF(ISNA(VLOOKUP($E58,'Prov. Champs - CF - SS'!$A$17:$F$101,6,FALSE))=TRUE,"0",VLOOKUP($E58,'Prov. Champs - CF - SS'!$A$17:$F$101,6,FALSE))</f>
        <v>0</v>
      </c>
      <c r="W58" s="86" t="str">
        <f>IF(ISNA(VLOOKUP($E58,'Prov. Champs - CF - BA'!$A$17:$F$101,6,FALSE))=TRUE,"0",VLOOKUP($E58,'Prov. Champs - CF - BA'!$A$17:$F$101,6,FALSE))</f>
        <v>0</v>
      </c>
      <c r="X58" s="288" t="str">
        <f>IF(ISNA(VLOOKUP($E58,'NA Stoneham SS'!$A$17:$F$101,6,FALSE))=TRUE,"0",VLOOKUP($E58,'NA Stoneham SS'!$A$17:$F$101,6,FALSE))</f>
        <v>0</v>
      </c>
      <c r="Y58" s="288" t="str">
        <f>IF(ISNA(VLOOKUP($E58,'NA Stoneham BA'!$A$17:$F$101,6,FALSE))=TRUE,"0",VLOOKUP($E58,'NA Stoneham BA'!$A$17:$F$101,6,FALSE))</f>
        <v>0</v>
      </c>
      <c r="Z58" s="274" t="str">
        <f>IF(ISNA(VLOOKUP($E58,'JrNats HP'!$A$17:$F$101,6,FALSE))=TRUE,"0",VLOOKUP($E58,'JrNats HP'!$A$17:$F$101,6,FALSE))</f>
        <v>0</v>
      </c>
      <c r="AA58" s="263" t="str">
        <f>IF(ISNA(VLOOKUP($E58,'CC Winsport HP'!$A$17:$F$101,6,FALSE))=TRUE,"0",VLOOKUP($E58,'CC Winsport HP'!$A$17:$F$101,6,FALSE))</f>
        <v>0</v>
      </c>
      <c r="AB58" s="274" t="str">
        <f>IF(ISNA(VLOOKUP($E58,'JrNats SS'!$A$17:$F$101,6,FALSE))=TRUE,"0",VLOOKUP($E58,'JrNats SS'!$A$17:$F$101,6,FALSE))</f>
        <v>0</v>
      </c>
      <c r="AC58" s="274" t="str">
        <f>IF(ISNA(VLOOKUP($E58,'JrNats BA'!$A$17:$F$101,6,FALSE))=TRUE,"0",VLOOKUP($E58,'JrNats BA'!$A$17:$F$101,6,FALSE))</f>
        <v>0</v>
      </c>
      <c r="AD58" s="263" t="str">
        <f>IF(ISNA(VLOOKUP($E58,'CC Yukon BA 2023'!$A$17:$F$101,6,FALSE))=TRUE,"0",VLOOKUP($E58,'CC Yukon BA 2023'!$A$17:$F$101,6,FALSE))</f>
        <v>0</v>
      </c>
      <c r="AE58" s="263" t="str">
        <f>IF(ISNA(VLOOKUP($E58,'CC Yukon SS 2023'!$A$17:$F$101,6,FALSE))=TRUE,"0",VLOOKUP($E58,'CC Yukon SS 2023'!$A$17:$F$101,6,FALSE))</f>
        <v>0</v>
      </c>
    </row>
    <row r="59" spans="1:31" s="292" customFormat="1" ht="19" customHeight="1" x14ac:dyDescent="0.15">
      <c r="A59" s="217" t="s">
        <v>96</v>
      </c>
      <c r="B59" s="218">
        <v>2010</v>
      </c>
      <c r="C59" s="218" t="s">
        <v>274</v>
      </c>
      <c r="D59" s="218" t="s">
        <v>78</v>
      </c>
      <c r="E59" s="219" t="s">
        <v>167</v>
      </c>
      <c r="F59" s="288">
        <f>IF(ISNA(VLOOKUP($E59,'Ontario Rankings'!$E$6:$M$160,3,FALSE))=TRUE,"0",VLOOKUP($E59,'Ontario Rankings'!$E$6:$M$160,3,FALSE))</f>
        <v>40</v>
      </c>
      <c r="G59" s="291" t="str">
        <f>IF(ISNA(VLOOKUP($E59,'CC Yukon BA'!$A$17:$F$100,6,FALSE))=TRUE,"0",VLOOKUP($E59,'CC Yukon BA'!$A$17:$F$100,6,FALSE))</f>
        <v>0</v>
      </c>
      <c r="H59" s="291" t="str">
        <f>IF(ISNA(VLOOKUP($E59,'CC Yukon SS'!$A$17:$F$100,6,FALSE))=TRUE,"0",VLOOKUP($E59,'CC Yukon SS'!$A$17:$F$100,6,FALSE))</f>
        <v>0</v>
      </c>
      <c r="I59" s="291" t="str">
        <f>IF(ISNA(VLOOKUP($E59,'CC SunPeaks BA'!$A$17:$F$100,6,FALSE))=TRUE,"0",VLOOKUP($E59,'CC SunPeaks BA'!$A$17:$F$100,6,FALSE))</f>
        <v>0</v>
      </c>
      <c r="J59" s="288" t="str">
        <f>IF(ISNA(VLOOKUP($E59,'TT Horseshoe1'!$A$17:$F$100,6,FALSE))=TRUE,"0",VLOOKUP($E59,'TT Horseshoe1'!$A$17:$F$100,6,FALSE))</f>
        <v>0</v>
      </c>
      <c r="K59" s="291" t="str">
        <f>IF(ISNA(VLOOKUP($E59,'CC SunPeaks SS'!$A$17:$F$100,6,FALSE))=TRUE,"0",VLOOKUP($E59,'CC SunPeaks SS'!$A$17:$F$100,6,FALSE))</f>
        <v>0</v>
      </c>
      <c r="L59" s="288" t="str">
        <f>IF(ISNA(VLOOKUP($E59,'TT Horseshoe2'!$A$17:$F$100,6,FALSE))=TRUE,"0",VLOOKUP($E59,'TT Horseshoe2'!$A$17:$F$100,6,FALSE))</f>
        <v>0</v>
      </c>
      <c r="M59" s="291" t="str">
        <f>IF(ISNA(VLOOKUP($E59,'CC Horseshoe SS'!$A$17:$F$100,6,FALSE))=TRUE,"0",VLOOKUP($E59,'CC Horseshoe SS'!$A$17:$F$100,6,FALSE))</f>
        <v>0</v>
      </c>
      <c r="N59" s="291" t="str">
        <f>IF(ISNA(VLOOKUP($E59,'CC Horseshoe BA'!$A$17:$F$100,6,FALSE))=TRUE,"0",VLOOKUP($E59,'CC Horseshoe BA'!$A$17:$F$100,6,FALSE))</f>
        <v>0</v>
      </c>
      <c r="O59" s="288" t="str">
        <f>IF(ISNA(VLOOKUP($E59,'NA Winsport SS'!$A$17:$F$100,6,FALSE))=TRUE,"0",VLOOKUP($E59,'NA Winsport SS'!$A$17:$F$100,6,FALSE))</f>
        <v>0</v>
      </c>
      <c r="P59" s="288">
        <f>IF(ISNA(VLOOKUP($E59,'TT BV 1'!$A$17:$F$100,6,FALSE))=TRUE,"0",VLOOKUP($E59,'TT BV 1'!$A$17:$F$100,6,FALSE))</f>
        <v>24</v>
      </c>
      <c r="Q59" s="288">
        <f>IF(ISNA(VLOOKUP($E59,'TT BV 2'!$A$17:$F$101,6,FALSE))=TRUE,"0",VLOOKUP($E59,'TT BV 2'!$A$17:$F$101,6,FALSE))</f>
        <v>29</v>
      </c>
      <c r="R59" s="288" t="str">
        <f>IF(ISNA(VLOOKUP($E59,'NA Aspen SS'!$A$17:$F$101,6,FALSE))=TRUE,"0",VLOOKUP($E59,'NA Aspen SS'!$A$17:$F$101,6,FALSE))</f>
        <v>0</v>
      </c>
      <c r="S59" s="288" t="str">
        <f>IF(ISNA(VLOOKUP($E59,'Step Up - Avila'!$A$17:$F$101,6,FALSE))=TRUE,"0",VLOOKUP($E59,'Step Up - Avila'!$A$17:$F$101,6,FALSE))</f>
        <v>0</v>
      </c>
      <c r="T59" s="288" t="str">
        <f>IF(ISNA(VLOOKUP($E59,'CWG - PEI - SS'!$A$17:$F$101,6,FALSE))=TRUE,"0",VLOOKUP($E59,'CWG - PEI - SS'!$A$17:$F$101,6,FALSE))</f>
        <v>0</v>
      </c>
      <c r="U59" s="288" t="str">
        <f>IF(ISNA(VLOOKUP($E59,'CWG - PEI - BA'!$A$17:$F$101,6,FALSE))=TRUE,"0",VLOOKUP($E59,'CWG - PEI - BA'!$A$17:$F$101,6,FALSE))</f>
        <v>0</v>
      </c>
      <c r="V59" s="288">
        <f>IF(ISNA(VLOOKUP($E59,'Prov. Champs - CF - SS'!$A$17:$F$101,6,FALSE))=TRUE,"0",VLOOKUP($E59,'Prov. Champs - CF - SS'!$A$17:$F$101,6,FALSE))</f>
        <v>15</v>
      </c>
      <c r="W59" s="288">
        <f>IF(ISNA(VLOOKUP($E59,'Prov. Champs - CF - BA'!$A$17:$F$101,6,FALSE))=TRUE,"0",VLOOKUP($E59,'Prov. Champs - CF - BA'!$A$17:$F$101,6,FALSE))</f>
        <v>23</v>
      </c>
      <c r="X59" s="288" t="str">
        <f>IF(ISNA(VLOOKUP($E59,'NA Stoneham SS'!$A$17:$F$101,6,FALSE))=TRUE,"0",VLOOKUP($E59,'NA Stoneham SS'!$A$17:$F$101,6,FALSE))</f>
        <v>0</v>
      </c>
      <c r="Y59" s="288" t="str">
        <f>IF(ISNA(VLOOKUP($E59,'NA Stoneham BA'!$A$17:$F$101,6,FALSE))=TRUE,"0",VLOOKUP($E59,'NA Stoneham BA'!$A$17:$F$101,6,FALSE))</f>
        <v>0</v>
      </c>
      <c r="Z59" s="291" t="str">
        <f>IF(ISNA(VLOOKUP($E59,'JrNats HP'!$A$17:$F$101,6,FALSE))=TRUE,"0",VLOOKUP($E59,'JrNats HP'!$A$17:$F$101,6,FALSE))</f>
        <v>0</v>
      </c>
      <c r="AA59" s="291" t="str">
        <f>IF(ISNA(VLOOKUP($E59,'CC Winsport HP'!$A$17:$F$101,6,FALSE))=TRUE,"0",VLOOKUP($E59,'CC Winsport HP'!$A$17:$F$101,6,FALSE))</f>
        <v>0</v>
      </c>
      <c r="AB59" s="291" t="str">
        <f>IF(ISNA(VLOOKUP($E59,'JrNats SS'!$A$17:$F$101,6,FALSE))=TRUE,"0",VLOOKUP($E59,'JrNats SS'!$A$17:$F$101,6,FALSE))</f>
        <v>0</v>
      </c>
      <c r="AC59" s="291" t="str">
        <f>IF(ISNA(VLOOKUP($E59,'JrNats BA'!$A$17:$F$101,6,FALSE))=TRUE,"0",VLOOKUP($E59,'JrNats BA'!$A$17:$F$101,6,FALSE))</f>
        <v>0</v>
      </c>
      <c r="AD59" s="287" t="str">
        <f>IF(ISNA(VLOOKUP($E59,'CC Yukon BA 2023'!$A$17:$F$101,6,FALSE))=TRUE,"0",VLOOKUP($E59,'CC Yukon BA 2023'!$A$17:$F$101,6,FALSE))</f>
        <v>0</v>
      </c>
      <c r="AE59" s="287" t="str">
        <f>IF(ISNA(VLOOKUP($E59,'CC Yukon SS 2023'!$A$17:$F$101,6,FALSE))=TRUE,"0",VLOOKUP($E59,'CC Yukon SS 2023'!$A$17:$F$101,6,FALSE))</f>
        <v>0</v>
      </c>
    </row>
    <row r="60" spans="1:31" ht="19" customHeight="1" x14ac:dyDescent="0.15">
      <c r="A60" s="73" t="s">
        <v>71</v>
      </c>
      <c r="B60" s="112">
        <v>2011</v>
      </c>
      <c r="C60" s="112" t="s">
        <v>102</v>
      </c>
      <c r="D60" s="112" t="s">
        <v>78</v>
      </c>
      <c r="E60" s="74" t="s">
        <v>177</v>
      </c>
      <c r="F60" s="55">
        <f>IF(ISNA(VLOOKUP($E60,'Ontario Rankings'!$E$6:$M$160,3,FALSE))=TRUE,"0",VLOOKUP($E60,'Ontario Rankings'!$E$6:$M$160,3,FALSE))</f>
        <v>40</v>
      </c>
      <c r="G60" s="263" t="str">
        <f>IF(ISNA(VLOOKUP($E60,'CC Yukon BA'!$A$17:$F$100,6,FALSE))=TRUE,"0",VLOOKUP($E60,'CC Yukon BA'!$A$17:$F$100,6,FALSE))</f>
        <v>0</v>
      </c>
      <c r="H60" s="263" t="str">
        <f>IF(ISNA(VLOOKUP($E60,'CC Yukon SS'!$A$17:$F$100,6,FALSE))=TRUE,"0",VLOOKUP($E60,'CC Yukon SS'!$A$17:$F$100,6,FALSE))</f>
        <v>0</v>
      </c>
      <c r="I60" s="263" t="str">
        <f>IF(ISNA(VLOOKUP($E60,'CC SunPeaks BA'!$A$17:$F$100,6,FALSE))=TRUE,"0",VLOOKUP($E60,'CC SunPeaks BA'!$A$17:$F$100,6,FALSE))</f>
        <v>0</v>
      </c>
      <c r="J60" s="86" t="str">
        <f>IF(ISNA(VLOOKUP($E60,'TT Horseshoe1'!$A$17:$F$100,6,FALSE))=TRUE,"0",VLOOKUP($E60,'TT Horseshoe1'!$A$17:$F$100,6,FALSE))</f>
        <v>0</v>
      </c>
      <c r="K60" s="263" t="str">
        <f>IF(ISNA(VLOOKUP($E60,'CC SunPeaks SS'!$A$17:$F$100,6,FALSE))=TRUE,"0",VLOOKUP($E60,'CC SunPeaks SS'!$A$17:$F$100,6,FALSE))</f>
        <v>0</v>
      </c>
      <c r="L60" s="86" t="str">
        <f>IF(ISNA(VLOOKUP($E60,'TT Horseshoe2'!$A$17:$F$100,6,FALSE))=TRUE,"0",VLOOKUP($E60,'TT Horseshoe2'!$A$17:$F$100,6,FALSE))</f>
        <v>0</v>
      </c>
      <c r="M60" s="263" t="str">
        <f>IF(ISNA(VLOOKUP($E60,'CC Horseshoe SS'!$A$17:$F$100,6,FALSE))=TRUE,"0",VLOOKUP($E60,'CC Horseshoe SS'!$A$17:$F$100,6,FALSE))</f>
        <v>0</v>
      </c>
      <c r="N60" s="263" t="str">
        <f>IF(ISNA(VLOOKUP($E60,'CC Horseshoe BA'!$A$17:$F$100,6,FALSE))=TRUE,"0",VLOOKUP($E60,'CC Horseshoe BA'!$A$17:$F$100,6,FALSE))</f>
        <v>0</v>
      </c>
      <c r="O60" s="288" t="str">
        <f>IF(ISNA(VLOOKUP($E60,'NA Winsport SS'!$A$17:$F$100,6,FALSE))=TRUE,"0",VLOOKUP($E60,'NA Winsport SS'!$A$17:$F$100,6,FALSE))</f>
        <v>0</v>
      </c>
      <c r="P60" s="86">
        <f>IF(ISNA(VLOOKUP($E60,'TT BV 1'!$A$17:$F$100,6,FALSE))=TRUE,"0",VLOOKUP($E60,'TT BV 1'!$A$17:$F$100,6,FALSE))</f>
        <v>41</v>
      </c>
      <c r="Q60" s="86">
        <f>IF(ISNA(VLOOKUP($E60,'TT BV 2'!$A$17:$F$101,6,FALSE))=TRUE,"0",VLOOKUP($E60,'TT BV 2'!$A$17:$F$101,6,FALSE))</f>
        <v>40</v>
      </c>
      <c r="R60" s="86" t="str">
        <f>IF(ISNA(VLOOKUP($E60,'NA Aspen SS'!$A$17:$F$101,6,FALSE))=TRUE,"0",VLOOKUP($E60,'NA Aspen SS'!$A$17:$F$101,6,FALSE))</f>
        <v>0</v>
      </c>
      <c r="S60" s="288" t="str">
        <f>IF(ISNA(VLOOKUP($E60,'Step Up - Avila'!$A$17:$F$101,6,FALSE))=TRUE,"0",VLOOKUP($E60,'Step Up - Avila'!$A$17:$F$101,6,FALSE))</f>
        <v>0</v>
      </c>
      <c r="T60" s="288" t="str">
        <f>IF(ISNA(VLOOKUP($E60,'CWG - PEI - SS'!$A$17:$F$101,6,FALSE))=TRUE,"0",VLOOKUP($E60,'CWG - PEI - SS'!$A$17:$F$101,6,FALSE))</f>
        <v>0</v>
      </c>
      <c r="U60" s="288" t="str">
        <f>IF(ISNA(VLOOKUP($E60,'CWG - PEI - BA'!$A$17:$F$101,6,FALSE))=TRUE,"0",VLOOKUP($E60,'CWG - PEI - BA'!$A$17:$F$101,6,FALSE))</f>
        <v>0</v>
      </c>
      <c r="V60" s="86" t="str">
        <f>IF(ISNA(VLOOKUP($E60,'Prov. Champs - CF - SS'!$A$17:$F$101,6,FALSE))=TRUE,"0",VLOOKUP($E60,'Prov. Champs - CF - SS'!$A$17:$F$101,6,FALSE))</f>
        <v>0</v>
      </c>
      <c r="W60" s="86" t="str">
        <f>IF(ISNA(VLOOKUP($E60,'Prov. Champs - CF - BA'!$A$17:$F$101,6,FALSE))=TRUE,"0",VLOOKUP($E60,'Prov. Champs - CF - BA'!$A$17:$F$101,6,FALSE))</f>
        <v>0</v>
      </c>
      <c r="X60" s="288" t="str">
        <f>IF(ISNA(VLOOKUP($E60,'NA Stoneham SS'!$A$17:$F$101,6,FALSE))=TRUE,"0",VLOOKUP($E60,'NA Stoneham SS'!$A$17:$F$101,6,FALSE))</f>
        <v>0</v>
      </c>
      <c r="Y60" s="288" t="str">
        <f>IF(ISNA(VLOOKUP($E60,'NA Stoneham BA'!$A$17:$F$101,6,FALSE))=TRUE,"0",VLOOKUP($E60,'NA Stoneham BA'!$A$17:$F$101,6,FALSE))</f>
        <v>0</v>
      </c>
      <c r="Z60" s="274" t="str">
        <f>IF(ISNA(VLOOKUP($E60,'JrNats HP'!$A$17:$F$101,6,FALSE))=TRUE,"0",VLOOKUP($E60,'JrNats HP'!$A$17:$F$101,6,FALSE))</f>
        <v>0</v>
      </c>
      <c r="AA60" s="263" t="str">
        <f>IF(ISNA(VLOOKUP($E60,'CC Winsport HP'!$A$17:$F$101,6,FALSE))=TRUE,"0",VLOOKUP($E60,'CC Winsport HP'!$A$17:$F$101,6,FALSE))</f>
        <v>0</v>
      </c>
      <c r="AB60" s="274" t="str">
        <f>IF(ISNA(VLOOKUP($E60,'JrNats SS'!$A$17:$F$101,6,FALSE))=TRUE,"0",VLOOKUP($E60,'JrNats SS'!$A$17:$F$101,6,FALSE))</f>
        <v>0</v>
      </c>
      <c r="AC60" s="274" t="str">
        <f>IF(ISNA(VLOOKUP($E60,'JrNats BA'!$A$17:$F$101,6,FALSE))=TRUE,"0",VLOOKUP($E60,'JrNats BA'!$A$17:$F$101,6,FALSE))</f>
        <v>0</v>
      </c>
      <c r="AD60" s="263" t="str">
        <f>IF(ISNA(VLOOKUP($E60,'CC Yukon BA 2023'!$A$17:$F$101,6,FALSE))=TRUE,"0",VLOOKUP($E60,'CC Yukon BA 2023'!$A$17:$F$101,6,FALSE))</f>
        <v>0</v>
      </c>
      <c r="AE60" s="263" t="str">
        <f>IF(ISNA(VLOOKUP($E60,'CC Yukon SS 2023'!$A$17:$F$101,6,FALSE))=TRUE,"0",VLOOKUP($E60,'CC Yukon SS 2023'!$A$17:$F$101,6,FALSE))</f>
        <v>0</v>
      </c>
    </row>
    <row r="61" spans="1:31" s="292" customFormat="1" ht="19" customHeight="1" x14ac:dyDescent="0.15">
      <c r="A61" s="174" t="s">
        <v>247</v>
      </c>
      <c r="B61" s="112">
        <v>2011</v>
      </c>
      <c r="C61" s="112" t="s">
        <v>102</v>
      </c>
      <c r="D61" s="112" t="s">
        <v>78</v>
      </c>
      <c r="E61" s="167" t="s">
        <v>239</v>
      </c>
      <c r="F61" s="55">
        <f>IF(ISNA(VLOOKUP($E61,'Ontario Rankings'!$E$6:$M$160,3,FALSE))=TRUE,"0",VLOOKUP($E61,'Ontario Rankings'!$E$6:$M$160,3,FALSE))</f>
        <v>41</v>
      </c>
      <c r="G61" s="263" t="str">
        <f>IF(ISNA(VLOOKUP($E61,'CC Yukon BA'!$A$17:$F$100,6,FALSE))=TRUE,"0",VLOOKUP($E61,'CC Yukon BA'!$A$17:$F$100,6,FALSE))</f>
        <v>0</v>
      </c>
      <c r="H61" s="263" t="str">
        <f>IF(ISNA(VLOOKUP($E61,'CC Yukon SS'!$A$17:$F$100,6,FALSE))=TRUE,"0",VLOOKUP($E61,'CC Yukon SS'!$A$17:$F$100,6,FALSE))</f>
        <v>0</v>
      </c>
      <c r="I61" s="263" t="str">
        <f>IF(ISNA(VLOOKUP($E61,'CC SunPeaks BA'!$A$17:$F$100,6,FALSE))=TRUE,"0",VLOOKUP($E61,'CC SunPeaks BA'!$A$17:$F$100,6,FALSE))</f>
        <v>0</v>
      </c>
      <c r="J61" s="86" t="str">
        <f>IF(ISNA(VLOOKUP($E61,'TT Horseshoe1'!$A$17:$F$100,6,FALSE))=TRUE,"0",VLOOKUP($E61,'TT Horseshoe1'!$A$17:$F$100,6,FALSE))</f>
        <v>0</v>
      </c>
      <c r="K61" s="263" t="str">
        <f>IF(ISNA(VLOOKUP($E61,'CC SunPeaks SS'!$A$17:$F$100,6,FALSE))=TRUE,"0",VLOOKUP($E61,'CC SunPeaks SS'!$A$17:$F$100,6,FALSE))</f>
        <v>0</v>
      </c>
      <c r="L61" s="86" t="str">
        <f>IF(ISNA(VLOOKUP($E61,'TT Horseshoe2'!$A$17:$F$100,6,FALSE))=TRUE,"0",VLOOKUP($E61,'TT Horseshoe2'!$A$17:$F$100,6,FALSE))</f>
        <v>0</v>
      </c>
      <c r="M61" s="263" t="str">
        <f>IF(ISNA(VLOOKUP($E61,'CC Horseshoe SS'!$A$17:$F$100,6,FALSE))=TRUE,"0",VLOOKUP($E61,'CC Horseshoe SS'!$A$17:$F$100,6,FALSE))</f>
        <v>0</v>
      </c>
      <c r="N61" s="263" t="str">
        <f>IF(ISNA(VLOOKUP($E61,'CC Horseshoe BA'!$A$17:$F$100,6,FALSE))=TRUE,"0",VLOOKUP($E61,'CC Horseshoe BA'!$A$17:$F$100,6,FALSE))</f>
        <v>0</v>
      </c>
      <c r="O61" s="288" t="str">
        <f>IF(ISNA(VLOOKUP($E61,'NA Winsport SS'!$A$17:$F$100,6,FALSE))=TRUE,"0",VLOOKUP($E61,'NA Winsport SS'!$A$17:$F$100,6,FALSE))</f>
        <v>0</v>
      </c>
      <c r="P61" s="86" t="str">
        <f>IF(ISNA(VLOOKUP($E61,'TT BV 1'!$A$17:$F$100,6,FALSE))=TRUE,"0",VLOOKUP($E61,'TT BV 1'!$A$17:$F$100,6,FALSE))</f>
        <v>0</v>
      </c>
      <c r="Q61" s="86" t="str">
        <f>IF(ISNA(VLOOKUP($E61,'TT BV 2'!$A$17:$F$101,6,FALSE))=TRUE,"0",VLOOKUP($E61,'TT BV 2'!$A$17:$F$101,6,FALSE))</f>
        <v>0</v>
      </c>
      <c r="R61" s="86" t="str">
        <f>IF(ISNA(VLOOKUP($E61,'NA Aspen SS'!$A$17:$F$101,6,FALSE))=TRUE,"0",VLOOKUP($E61,'NA Aspen SS'!$A$17:$F$101,6,FALSE))</f>
        <v>0</v>
      </c>
      <c r="S61" s="288" t="str">
        <f>IF(ISNA(VLOOKUP($E61,'Step Up - Avila'!$A$17:$F$101,6,FALSE))=TRUE,"0",VLOOKUP($E61,'Step Up - Avila'!$A$17:$F$101,6,FALSE))</f>
        <v>0</v>
      </c>
      <c r="T61" s="288" t="str">
        <f>IF(ISNA(VLOOKUP($E61,'CWG - PEI - SS'!$A$17:$F$101,6,FALSE))=TRUE,"0",VLOOKUP($E61,'CWG - PEI - SS'!$A$17:$F$101,6,FALSE))</f>
        <v>0</v>
      </c>
      <c r="U61" s="288" t="str">
        <f>IF(ISNA(VLOOKUP($E61,'CWG - PEI - BA'!$A$17:$F$101,6,FALSE))=TRUE,"0",VLOOKUP($E61,'CWG - PEI - BA'!$A$17:$F$101,6,FALSE))</f>
        <v>0</v>
      </c>
      <c r="V61" s="86">
        <f>IF(ISNA(VLOOKUP($E61,'Prov. Champs - CF - SS'!$A$17:$F$101,6,FALSE))=TRUE,"0",VLOOKUP($E61,'Prov. Champs - CF - SS'!$A$17:$F$101,6,FALSE))</f>
        <v>34</v>
      </c>
      <c r="W61" s="86">
        <f>IF(ISNA(VLOOKUP($E61,'Prov. Champs - CF - BA'!$A$17:$F$101,6,FALSE))=TRUE,"0",VLOOKUP($E61,'Prov. Champs - CF - BA'!$A$17:$F$101,6,FALSE))</f>
        <v>31</v>
      </c>
      <c r="X61" s="288" t="str">
        <f>IF(ISNA(VLOOKUP($E61,'NA Stoneham SS'!$A$17:$F$101,6,FALSE))=TRUE,"0",VLOOKUP($E61,'NA Stoneham SS'!$A$17:$F$101,6,FALSE))</f>
        <v>0</v>
      </c>
      <c r="Y61" s="288" t="str">
        <f>IF(ISNA(VLOOKUP($E61,'NA Stoneham BA'!$A$17:$F$101,6,FALSE))=TRUE,"0",VLOOKUP($E61,'NA Stoneham BA'!$A$17:$F$101,6,FALSE))</f>
        <v>0</v>
      </c>
      <c r="Z61" s="274" t="str">
        <f>IF(ISNA(VLOOKUP($E61,'JrNats HP'!$A$17:$F$101,6,FALSE))=TRUE,"0",VLOOKUP($E61,'JrNats HP'!$A$17:$F$101,6,FALSE))</f>
        <v>0</v>
      </c>
      <c r="AA61" s="263" t="str">
        <f>IF(ISNA(VLOOKUP($E61,'CC Winsport HP'!$A$17:$F$101,6,FALSE))=TRUE,"0",VLOOKUP($E61,'CC Winsport HP'!$A$17:$F$101,6,FALSE))</f>
        <v>0</v>
      </c>
      <c r="AB61" s="274" t="str">
        <f>IF(ISNA(VLOOKUP($E61,'JrNats SS'!$A$17:$F$101,6,FALSE))=TRUE,"0",VLOOKUP($E61,'JrNats SS'!$A$17:$F$101,6,FALSE))</f>
        <v>0</v>
      </c>
      <c r="AC61" s="274" t="str">
        <f>IF(ISNA(VLOOKUP($E61,'JrNats BA'!$A$17:$F$101,6,FALSE))=TRUE,"0",VLOOKUP($E61,'JrNats BA'!$A$17:$F$101,6,FALSE))</f>
        <v>0</v>
      </c>
      <c r="AD61" s="263" t="str">
        <f>IF(ISNA(VLOOKUP($E61,'CC Yukon BA 2023'!$A$17:$F$101,6,FALSE))=TRUE,"0",VLOOKUP($E61,'CC Yukon BA 2023'!$A$17:$F$101,6,FALSE))</f>
        <v>0</v>
      </c>
      <c r="AE61" s="263" t="str">
        <f>IF(ISNA(VLOOKUP($E61,'CC Yukon SS 2023'!$A$17:$F$101,6,FALSE))=TRUE,"0",VLOOKUP($E61,'CC Yukon SS 2023'!$A$17:$F$101,6,FALSE))</f>
        <v>0</v>
      </c>
    </row>
    <row r="62" spans="1:31" s="292" customFormat="1" ht="19" customHeight="1" x14ac:dyDescent="0.15">
      <c r="A62" s="217" t="s">
        <v>72</v>
      </c>
      <c r="B62" s="218">
        <v>2009</v>
      </c>
      <c r="C62" s="218" t="s">
        <v>274</v>
      </c>
      <c r="D62" s="218" t="s">
        <v>77</v>
      </c>
      <c r="E62" s="219" t="s">
        <v>128</v>
      </c>
      <c r="F62" s="288">
        <f>IF(ISNA(VLOOKUP($E62,'Ontario Rankings'!$E$6:$M$160,3,FALSE))=TRUE,"0",VLOOKUP($E62,'Ontario Rankings'!$E$6:$M$160,3,FALSE))</f>
        <v>42</v>
      </c>
      <c r="G62" s="291" t="str">
        <f>IF(ISNA(VLOOKUP($E62,'CC Yukon BA'!$A$17:$F$100,6,FALSE))=TRUE,"0",VLOOKUP($E62,'CC Yukon BA'!$A$17:$F$100,6,FALSE))</f>
        <v>0</v>
      </c>
      <c r="H62" s="291" t="str">
        <f>IF(ISNA(VLOOKUP($E62,'CC Yukon SS'!$A$17:$F$100,6,FALSE))=TRUE,"0",VLOOKUP($E62,'CC Yukon SS'!$A$17:$F$100,6,FALSE))</f>
        <v>0</v>
      </c>
      <c r="I62" s="291" t="str">
        <f>IF(ISNA(VLOOKUP($E62,'CC SunPeaks BA'!$A$17:$F$100,6,FALSE))=TRUE,"0",VLOOKUP($E62,'CC SunPeaks BA'!$A$17:$F$100,6,FALSE))</f>
        <v>0</v>
      </c>
      <c r="J62" s="288">
        <f>IF(ISNA(VLOOKUP($E62,'TT Horseshoe1'!$A$17:$F$100,6,FALSE))=TRUE,"0",VLOOKUP($E62,'TT Horseshoe1'!$A$17:$F$100,6,FALSE))</f>
        <v>15</v>
      </c>
      <c r="K62" s="291" t="str">
        <f>IF(ISNA(VLOOKUP($E62,'CC SunPeaks SS'!$A$17:$F$100,6,FALSE))=TRUE,"0",VLOOKUP($E62,'CC SunPeaks SS'!$A$17:$F$100,6,FALSE))</f>
        <v>0</v>
      </c>
      <c r="L62" s="288">
        <f>IF(ISNA(VLOOKUP($E62,'TT Horseshoe2'!$A$17:$F$100,6,FALSE))=TRUE,"0",VLOOKUP($E62,'TT Horseshoe2'!$A$17:$F$100,6,FALSE))</f>
        <v>24</v>
      </c>
      <c r="M62" s="291" t="str">
        <f>IF(ISNA(VLOOKUP($E62,'CC Horseshoe SS'!$A$17:$F$100,6,FALSE))=TRUE,"0",VLOOKUP($E62,'CC Horseshoe SS'!$A$17:$F$100,6,FALSE))</f>
        <v>0</v>
      </c>
      <c r="N62" s="291" t="str">
        <f>IF(ISNA(VLOOKUP($E62,'CC Horseshoe BA'!$A$17:$F$100,6,FALSE))=TRUE,"0",VLOOKUP($E62,'CC Horseshoe BA'!$A$17:$F$100,6,FALSE))</f>
        <v>0</v>
      </c>
      <c r="O62" s="288" t="str">
        <f>IF(ISNA(VLOOKUP($E62,'NA Winsport SS'!$A$17:$F$100,6,FALSE))=TRUE,"0",VLOOKUP($E62,'NA Winsport SS'!$A$17:$F$100,6,FALSE))</f>
        <v>0</v>
      </c>
      <c r="P62" s="288">
        <f>IF(ISNA(VLOOKUP($E62,'TT BV 1'!$A$17:$F$100,6,FALSE))=TRUE,"0",VLOOKUP($E62,'TT BV 1'!$A$17:$F$100,6,FALSE))</f>
        <v>19</v>
      </c>
      <c r="Q62" s="288">
        <f>IF(ISNA(VLOOKUP($E62,'TT BV 2'!$A$17:$F$101,6,FALSE))=TRUE,"0",VLOOKUP($E62,'TT BV 2'!$A$17:$F$101,6,FALSE))</f>
        <v>36</v>
      </c>
      <c r="R62" s="288" t="str">
        <f>IF(ISNA(VLOOKUP($E62,'NA Aspen SS'!$A$17:$F$101,6,FALSE))=TRUE,"0",VLOOKUP($E62,'NA Aspen SS'!$A$17:$F$101,6,FALSE))</f>
        <v>0</v>
      </c>
      <c r="S62" s="288" t="str">
        <f>IF(ISNA(VLOOKUP($E62,'Step Up - Avila'!$A$17:$F$101,6,FALSE))=TRUE,"0",VLOOKUP($E62,'Step Up - Avila'!$A$17:$F$101,6,FALSE))</f>
        <v>0</v>
      </c>
      <c r="T62" s="288" t="str">
        <f>IF(ISNA(VLOOKUP($E62,'CWG - PEI - SS'!$A$17:$F$101,6,FALSE))=TRUE,"0",VLOOKUP($E62,'CWG - PEI - SS'!$A$17:$F$101,6,FALSE))</f>
        <v>0</v>
      </c>
      <c r="U62" s="288" t="str">
        <f>IF(ISNA(VLOOKUP($E62,'CWG - PEI - BA'!$A$17:$F$101,6,FALSE))=TRUE,"0",VLOOKUP($E62,'CWG - PEI - BA'!$A$17:$F$101,6,FALSE))</f>
        <v>0</v>
      </c>
      <c r="V62" s="288">
        <f>IF(ISNA(VLOOKUP($E62,'Prov. Champs - CF - SS'!$A$17:$F$101,6,FALSE))=TRUE,"0",VLOOKUP($E62,'Prov. Champs - CF - SS'!$A$17:$F$101,6,FALSE))</f>
        <v>39</v>
      </c>
      <c r="W62" s="288">
        <f>IF(ISNA(VLOOKUP($E62,'Prov. Champs - CF - BA'!$A$17:$F$101,6,FALSE))=TRUE,"0",VLOOKUP($E62,'Prov. Champs - CF - BA'!$A$17:$F$101,6,FALSE))</f>
        <v>28</v>
      </c>
      <c r="X62" s="288" t="str">
        <f>IF(ISNA(VLOOKUP($E62,'NA Stoneham SS'!$A$17:$F$101,6,FALSE))=TRUE,"0",VLOOKUP($E62,'NA Stoneham SS'!$A$17:$F$101,6,FALSE))</f>
        <v>0</v>
      </c>
      <c r="Y62" s="288" t="str">
        <f>IF(ISNA(VLOOKUP($E62,'NA Stoneham BA'!$A$17:$F$101,6,FALSE))=TRUE,"0",VLOOKUP($E62,'NA Stoneham BA'!$A$17:$F$101,6,FALSE))</f>
        <v>0</v>
      </c>
      <c r="Z62" s="291" t="str">
        <f>IF(ISNA(VLOOKUP($E62,'JrNats HP'!$A$17:$F$101,6,FALSE))=TRUE,"0",VLOOKUP($E62,'JrNats HP'!$A$17:$F$101,6,FALSE))</f>
        <v>0</v>
      </c>
      <c r="AA62" s="291" t="str">
        <f>IF(ISNA(VLOOKUP($E62,'CC Winsport HP'!$A$17:$F$101,6,FALSE))=TRUE,"0",VLOOKUP($E62,'CC Winsport HP'!$A$17:$F$101,6,FALSE))</f>
        <v>0</v>
      </c>
      <c r="AB62" s="291" t="str">
        <f>IF(ISNA(VLOOKUP($E62,'JrNats SS'!$A$17:$F$101,6,FALSE))=TRUE,"0",VLOOKUP($E62,'JrNats SS'!$A$17:$F$101,6,FALSE))</f>
        <v>0</v>
      </c>
      <c r="AC62" s="291" t="str">
        <f>IF(ISNA(VLOOKUP($E62,'JrNats BA'!$A$17:$F$101,6,FALSE))=TRUE,"0",VLOOKUP($E62,'JrNats BA'!$A$17:$F$101,6,FALSE))</f>
        <v>0</v>
      </c>
      <c r="AD62" s="287" t="str">
        <f>IF(ISNA(VLOOKUP($E62,'CC Yukon BA 2023'!$A$17:$F$101,6,FALSE))=TRUE,"0",VLOOKUP($E62,'CC Yukon BA 2023'!$A$17:$F$101,6,FALSE))</f>
        <v>0</v>
      </c>
      <c r="AE62" s="287" t="str">
        <f>IF(ISNA(VLOOKUP($E62,'CC Yukon SS 2023'!$A$17:$F$101,6,FALSE))=TRUE,"0",VLOOKUP($E62,'CC Yukon SS 2023'!$A$17:$F$101,6,FALSE))</f>
        <v>0</v>
      </c>
    </row>
    <row r="63" spans="1:31" ht="19" customHeight="1" x14ac:dyDescent="0.15">
      <c r="A63" s="73" t="s">
        <v>71</v>
      </c>
      <c r="B63" s="112">
        <v>2013</v>
      </c>
      <c r="C63" s="112" t="s">
        <v>102</v>
      </c>
      <c r="D63" s="112" t="s">
        <v>79</v>
      </c>
      <c r="E63" s="74" t="s">
        <v>180</v>
      </c>
      <c r="F63" s="55">
        <f>IF(ISNA(VLOOKUP($E63,'Ontario Rankings'!$E$6:$M$160,3,FALSE))=TRUE,"0",VLOOKUP($E63,'Ontario Rankings'!$E$6:$M$160,3,FALSE))</f>
        <v>42</v>
      </c>
      <c r="G63" s="263" t="str">
        <f>IF(ISNA(VLOOKUP($E63,'CC Yukon BA'!$A$17:$F$100,6,FALSE))=TRUE,"0",VLOOKUP($E63,'CC Yukon BA'!$A$17:$F$100,6,FALSE))</f>
        <v>0</v>
      </c>
      <c r="H63" s="263" t="str">
        <f>IF(ISNA(VLOOKUP($E63,'CC Yukon SS'!$A$17:$F$100,6,FALSE))=TRUE,"0",VLOOKUP($E63,'CC Yukon SS'!$A$17:$F$100,6,FALSE))</f>
        <v>0</v>
      </c>
      <c r="I63" s="263" t="str">
        <f>IF(ISNA(VLOOKUP($E63,'CC SunPeaks BA'!$A$17:$F$100,6,FALSE))=TRUE,"0",VLOOKUP($E63,'CC SunPeaks BA'!$A$17:$F$100,6,FALSE))</f>
        <v>0</v>
      </c>
      <c r="J63" s="86" t="str">
        <f>IF(ISNA(VLOOKUP($E63,'TT Horseshoe1'!$A$17:$F$100,6,FALSE))=TRUE,"0",VLOOKUP($E63,'TT Horseshoe1'!$A$17:$F$100,6,FALSE))</f>
        <v>0</v>
      </c>
      <c r="K63" s="263" t="str">
        <f>IF(ISNA(VLOOKUP($E63,'CC SunPeaks SS'!$A$17:$F$100,6,FALSE))=TRUE,"0",VLOOKUP($E63,'CC SunPeaks SS'!$A$17:$F$100,6,FALSE))</f>
        <v>0</v>
      </c>
      <c r="L63" s="86" t="str">
        <f>IF(ISNA(VLOOKUP($E63,'TT Horseshoe2'!$A$17:$F$100,6,FALSE))=TRUE,"0",VLOOKUP($E63,'TT Horseshoe2'!$A$17:$F$100,6,FALSE))</f>
        <v>0</v>
      </c>
      <c r="M63" s="263" t="str">
        <f>IF(ISNA(VLOOKUP($E63,'CC Horseshoe SS'!$A$17:$F$100,6,FALSE))=TRUE,"0",VLOOKUP($E63,'CC Horseshoe SS'!$A$17:$F$100,6,FALSE))</f>
        <v>0</v>
      </c>
      <c r="N63" s="263" t="str">
        <f>IF(ISNA(VLOOKUP($E63,'CC Horseshoe BA'!$A$17:$F$100,6,FALSE))=TRUE,"0",VLOOKUP($E63,'CC Horseshoe BA'!$A$17:$F$100,6,FALSE))</f>
        <v>0</v>
      </c>
      <c r="O63" s="288" t="str">
        <f>IF(ISNA(VLOOKUP($E63,'NA Winsport SS'!$A$17:$F$100,6,FALSE))=TRUE,"0",VLOOKUP($E63,'NA Winsport SS'!$A$17:$F$100,6,FALSE))</f>
        <v>0</v>
      </c>
      <c r="P63" s="86">
        <f>IF(ISNA(VLOOKUP($E63,'TT BV 1'!$A$17:$F$100,6,FALSE))=TRUE,"0",VLOOKUP($E63,'TT BV 1'!$A$17:$F$100,6,FALSE))</f>
        <v>46</v>
      </c>
      <c r="Q63" s="86" t="str">
        <f>IF(ISNA(VLOOKUP($E63,'TT BV 2'!$A$17:$F$101,6,FALSE))=TRUE,"0",VLOOKUP($E63,'TT BV 2'!$A$17:$F$101,6,FALSE))</f>
        <v>0</v>
      </c>
      <c r="R63" s="86" t="str">
        <f>IF(ISNA(VLOOKUP($E63,'NA Aspen SS'!$A$17:$F$101,6,FALSE))=TRUE,"0",VLOOKUP($E63,'NA Aspen SS'!$A$17:$F$101,6,FALSE))</f>
        <v>0</v>
      </c>
      <c r="S63" s="288" t="str">
        <f>IF(ISNA(VLOOKUP($E63,'Step Up - Avila'!$A$17:$F$101,6,FALSE))=TRUE,"0",VLOOKUP($E63,'Step Up - Avila'!$A$17:$F$101,6,FALSE))</f>
        <v>0</v>
      </c>
      <c r="T63" s="288" t="str">
        <f>IF(ISNA(VLOOKUP($E63,'CWG - PEI - SS'!$A$17:$F$101,6,FALSE))=TRUE,"0",VLOOKUP($E63,'CWG - PEI - SS'!$A$17:$F$101,6,FALSE))</f>
        <v>0</v>
      </c>
      <c r="U63" s="288" t="str">
        <f>IF(ISNA(VLOOKUP($E63,'CWG - PEI - BA'!$A$17:$F$101,6,FALSE))=TRUE,"0",VLOOKUP($E63,'CWG - PEI - BA'!$A$17:$F$101,6,FALSE))</f>
        <v>0</v>
      </c>
      <c r="V63" s="86" t="str">
        <f>IF(ISNA(VLOOKUP($E63,'Prov. Champs - CF - SS'!$A$17:$F$101,6,FALSE))=TRUE,"0",VLOOKUP($E63,'Prov. Champs - CF - SS'!$A$17:$F$101,6,FALSE))</f>
        <v>0</v>
      </c>
      <c r="W63" s="86" t="str">
        <f>IF(ISNA(VLOOKUP($E63,'Prov. Champs - CF - BA'!$A$17:$F$101,6,FALSE))=TRUE,"0",VLOOKUP($E63,'Prov. Champs - CF - BA'!$A$17:$F$101,6,FALSE))</f>
        <v>0</v>
      </c>
      <c r="X63" s="288" t="str">
        <f>IF(ISNA(VLOOKUP($E63,'NA Stoneham SS'!$A$17:$F$101,6,FALSE))=TRUE,"0",VLOOKUP($E63,'NA Stoneham SS'!$A$17:$F$101,6,FALSE))</f>
        <v>0</v>
      </c>
      <c r="Y63" s="288" t="str">
        <f>IF(ISNA(VLOOKUP($E63,'NA Stoneham BA'!$A$17:$F$101,6,FALSE))=TRUE,"0",VLOOKUP($E63,'NA Stoneham BA'!$A$17:$F$101,6,FALSE))</f>
        <v>0</v>
      </c>
      <c r="Z63" s="274" t="str">
        <f>IF(ISNA(VLOOKUP($E63,'JrNats HP'!$A$17:$F$101,6,FALSE))=TRUE,"0",VLOOKUP($E63,'JrNats HP'!$A$17:$F$101,6,FALSE))</f>
        <v>0</v>
      </c>
      <c r="AA63" s="263" t="str">
        <f>IF(ISNA(VLOOKUP($E63,'CC Winsport HP'!$A$17:$F$101,6,FALSE))=TRUE,"0",VLOOKUP($E63,'CC Winsport HP'!$A$17:$F$101,6,FALSE))</f>
        <v>0</v>
      </c>
      <c r="AB63" s="274" t="str">
        <f>IF(ISNA(VLOOKUP($E63,'JrNats SS'!$A$17:$F$101,6,FALSE))=TRUE,"0",VLOOKUP($E63,'JrNats SS'!$A$17:$F$101,6,FALSE))</f>
        <v>0</v>
      </c>
      <c r="AC63" s="274" t="str">
        <f>IF(ISNA(VLOOKUP($E63,'JrNats BA'!$A$17:$F$101,6,FALSE))=TRUE,"0",VLOOKUP($E63,'JrNats BA'!$A$17:$F$101,6,FALSE))</f>
        <v>0</v>
      </c>
      <c r="AD63" s="263" t="str">
        <f>IF(ISNA(VLOOKUP($E63,'CC Yukon BA 2023'!$A$17:$F$101,6,FALSE))=TRUE,"0",VLOOKUP($E63,'CC Yukon BA 2023'!$A$17:$F$101,6,FALSE))</f>
        <v>0</v>
      </c>
      <c r="AE63" s="263" t="str">
        <f>IF(ISNA(VLOOKUP($E63,'CC Yukon SS 2023'!$A$17:$F$101,6,FALSE))=TRUE,"0",VLOOKUP($E63,'CC Yukon SS 2023'!$A$17:$F$101,6,FALSE))</f>
        <v>0</v>
      </c>
    </row>
    <row r="64" spans="1:31" s="292" customFormat="1" ht="19" customHeight="1" x14ac:dyDescent="0.15">
      <c r="A64" s="217" t="s">
        <v>96</v>
      </c>
      <c r="B64" s="218">
        <v>2008</v>
      </c>
      <c r="C64" s="218" t="s">
        <v>274</v>
      </c>
      <c r="D64" s="218" t="s">
        <v>77</v>
      </c>
      <c r="E64" s="219" t="s">
        <v>93</v>
      </c>
      <c r="F64" s="288">
        <f>IF(ISNA(VLOOKUP($E64,'Ontario Rankings'!$E$6:$M$160,3,FALSE))=TRUE,"0",VLOOKUP($E64,'Ontario Rankings'!$E$6:$M$160,3,FALSE))</f>
        <v>43</v>
      </c>
      <c r="G64" s="291" t="str">
        <f>IF(ISNA(VLOOKUP($E64,'CC Yukon BA'!$A$17:$F$100,6,FALSE))=TRUE,"0",VLOOKUP($E64,'CC Yukon BA'!$A$17:$F$100,6,FALSE))</f>
        <v>0</v>
      </c>
      <c r="H64" s="291" t="str">
        <f>IF(ISNA(VLOOKUP($E64,'CC Yukon SS'!$A$17:$F$100,6,FALSE))=TRUE,"0",VLOOKUP($E64,'CC Yukon SS'!$A$17:$F$100,6,FALSE))</f>
        <v>0</v>
      </c>
      <c r="I64" s="291" t="str">
        <f>IF(ISNA(VLOOKUP($E64,'CC SunPeaks BA'!$A$17:$F$100,6,FALSE))=TRUE,"0",VLOOKUP($E64,'CC SunPeaks BA'!$A$17:$F$100,6,FALSE))</f>
        <v>0</v>
      </c>
      <c r="J64" s="288" t="str">
        <f>IF(ISNA(VLOOKUP($E64,'TT Horseshoe1'!$A$17:$F$100,6,FALSE))=TRUE,"0",VLOOKUP($E64,'TT Horseshoe1'!$A$17:$F$100,6,FALSE))</f>
        <v>0</v>
      </c>
      <c r="K64" s="291" t="str">
        <f>IF(ISNA(VLOOKUP($E64,'CC SunPeaks SS'!$A$17:$F$100,6,FALSE))=TRUE,"0",VLOOKUP($E64,'CC SunPeaks SS'!$A$17:$F$100,6,FALSE))</f>
        <v>0</v>
      </c>
      <c r="L64" s="288" t="str">
        <f>IF(ISNA(VLOOKUP($E64,'TT Horseshoe2'!$A$17:$F$100,6,FALSE))=TRUE,"0",VLOOKUP($E64,'TT Horseshoe2'!$A$17:$F$100,6,FALSE))</f>
        <v>0</v>
      </c>
      <c r="M64" s="291" t="str">
        <f>IF(ISNA(VLOOKUP($E64,'CC Horseshoe SS'!$A$17:$F$100,6,FALSE))=TRUE,"0",VLOOKUP($E64,'CC Horseshoe SS'!$A$17:$F$100,6,FALSE))</f>
        <v>0</v>
      </c>
      <c r="N64" s="291" t="str">
        <f>IF(ISNA(VLOOKUP($E64,'CC Horseshoe BA'!$A$17:$F$100,6,FALSE))=TRUE,"0",VLOOKUP($E64,'CC Horseshoe BA'!$A$17:$F$100,6,FALSE))</f>
        <v>0</v>
      </c>
      <c r="O64" s="288" t="str">
        <f>IF(ISNA(VLOOKUP($E64,'NA Winsport SS'!$A$17:$F$100,6,FALSE))=TRUE,"0",VLOOKUP($E64,'NA Winsport SS'!$A$17:$F$100,6,FALSE))</f>
        <v>0</v>
      </c>
      <c r="P64" s="288">
        <f>IF(ISNA(VLOOKUP($E64,'TT BV 1'!$A$17:$F$100,6,FALSE))=TRUE,"0",VLOOKUP($E64,'TT BV 1'!$A$17:$F$100,6,FALSE))</f>
        <v>27</v>
      </c>
      <c r="Q64" s="288">
        <f>IF(ISNA(VLOOKUP($E64,'TT BV 2'!$A$17:$F$101,6,FALSE))=TRUE,"0",VLOOKUP($E64,'TT BV 2'!$A$17:$F$101,6,FALSE))</f>
        <v>24</v>
      </c>
      <c r="R64" s="288" t="str">
        <f>IF(ISNA(VLOOKUP($E64,'NA Aspen SS'!$A$17:$F$101,6,FALSE))=TRUE,"0",VLOOKUP($E64,'NA Aspen SS'!$A$17:$F$101,6,FALSE))</f>
        <v>0</v>
      </c>
      <c r="S64" s="288" t="str">
        <f>IF(ISNA(VLOOKUP($E64,'Step Up - Avila'!$A$17:$F$101,6,FALSE))=TRUE,"0",VLOOKUP($E64,'Step Up - Avila'!$A$17:$F$101,6,FALSE))</f>
        <v>0</v>
      </c>
      <c r="T64" s="288" t="str">
        <f>IF(ISNA(VLOOKUP($E64,'CWG - PEI - SS'!$A$17:$F$101,6,FALSE))=TRUE,"0",VLOOKUP($E64,'CWG - PEI - SS'!$A$17:$F$101,6,FALSE))</f>
        <v>0</v>
      </c>
      <c r="U64" s="288" t="str">
        <f>IF(ISNA(VLOOKUP($E64,'CWG - PEI - BA'!$A$17:$F$101,6,FALSE))=TRUE,"0",VLOOKUP($E64,'CWG - PEI - BA'!$A$17:$F$101,6,FALSE))</f>
        <v>0</v>
      </c>
      <c r="V64" s="288">
        <f>IF(ISNA(VLOOKUP($E64,'Prov. Champs - CF - SS'!$A$17:$F$101,6,FALSE))=TRUE,"0",VLOOKUP($E64,'Prov. Champs - CF - SS'!$A$17:$F$101,6,FALSE))</f>
        <v>27</v>
      </c>
      <c r="W64" s="288">
        <f>IF(ISNA(VLOOKUP($E64,'Prov. Champs - CF - BA'!$A$17:$F$101,6,FALSE))=TRUE,"0",VLOOKUP($E64,'Prov. Champs - CF - BA'!$A$17:$F$101,6,FALSE))</f>
        <v>22</v>
      </c>
      <c r="X64" s="288" t="str">
        <f>IF(ISNA(VLOOKUP($E64,'NA Stoneham SS'!$A$17:$F$101,6,FALSE))=TRUE,"0",VLOOKUP($E64,'NA Stoneham SS'!$A$17:$F$101,6,FALSE))</f>
        <v>0</v>
      </c>
      <c r="Y64" s="288" t="str">
        <f>IF(ISNA(VLOOKUP($E64,'NA Stoneham BA'!$A$17:$F$101,6,FALSE))=TRUE,"0",VLOOKUP($E64,'NA Stoneham BA'!$A$17:$F$101,6,FALSE))</f>
        <v>0</v>
      </c>
      <c r="Z64" s="291" t="str">
        <f>IF(ISNA(VLOOKUP($E64,'JrNats HP'!$A$17:$F$101,6,FALSE))=TRUE,"0",VLOOKUP($E64,'JrNats HP'!$A$17:$F$101,6,FALSE))</f>
        <v>0</v>
      </c>
      <c r="AA64" s="291" t="str">
        <f>IF(ISNA(VLOOKUP($E64,'CC Winsport HP'!$A$17:$F$101,6,FALSE))=TRUE,"0",VLOOKUP($E64,'CC Winsport HP'!$A$17:$F$101,6,FALSE))</f>
        <v>0</v>
      </c>
      <c r="AB64" s="291" t="str">
        <f>IF(ISNA(VLOOKUP($E64,'JrNats SS'!$A$17:$F$101,6,FALSE))=TRUE,"0",VLOOKUP($E64,'JrNats SS'!$A$17:$F$101,6,FALSE))</f>
        <v>0</v>
      </c>
      <c r="AC64" s="291" t="str">
        <f>IF(ISNA(VLOOKUP($E64,'JrNats BA'!$A$17:$F$101,6,FALSE))=TRUE,"0",VLOOKUP($E64,'JrNats BA'!$A$17:$F$101,6,FALSE))</f>
        <v>0</v>
      </c>
      <c r="AD64" s="287" t="str">
        <f>IF(ISNA(VLOOKUP($E64,'CC Yukon BA 2023'!$A$17:$F$101,6,FALSE))=TRUE,"0",VLOOKUP($E64,'CC Yukon BA 2023'!$A$17:$F$101,6,FALSE))</f>
        <v>0</v>
      </c>
      <c r="AE64" s="287" t="str">
        <f>IF(ISNA(VLOOKUP($E64,'CC Yukon SS 2023'!$A$17:$F$101,6,FALSE))=TRUE,"0",VLOOKUP($E64,'CC Yukon SS 2023'!$A$17:$F$101,6,FALSE))</f>
        <v>0</v>
      </c>
    </row>
    <row r="65" spans="1:31" ht="19" customHeight="1" x14ac:dyDescent="0.15">
      <c r="A65" s="217" t="s">
        <v>70</v>
      </c>
      <c r="B65" s="218">
        <v>2006</v>
      </c>
      <c r="C65" s="218" t="s">
        <v>274</v>
      </c>
      <c r="D65" s="218" t="s">
        <v>76</v>
      </c>
      <c r="E65" s="219" t="s">
        <v>160</v>
      </c>
      <c r="F65" s="288">
        <f>IF(ISNA(VLOOKUP($E65,'Ontario Rankings'!$E$6:$M$160,3,FALSE))=TRUE,"0",VLOOKUP($E65,'Ontario Rankings'!$E$6:$M$160,3,FALSE))</f>
        <v>44</v>
      </c>
      <c r="G65" s="291" t="str">
        <f>IF(ISNA(VLOOKUP($E65,'CC Yukon BA'!$A$17:$F$100,6,FALSE))=TRUE,"0",VLOOKUP($E65,'CC Yukon BA'!$A$17:$F$100,6,FALSE))</f>
        <v>0</v>
      </c>
      <c r="H65" s="291" t="str">
        <f>IF(ISNA(VLOOKUP($E65,'CC Yukon SS'!$A$17:$F$100,6,FALSE))=TRUE,"0",VLOOKUP($E65,'CC Yukon SS'!$A$17:$F$100,6,FALSE))</f>
        <v>0</v>
      </c>
      <c r="I65" s="291" t="str">
        <f>IF(ISNA(VLOOKUP($E65,'CC SunPeaks BA'!$A$17:$F$100,6,FALSE))=TRUE,"0",VLOOKUP($E65,'CC SunPeaks BA'!$A$17:$F$100,6,FALSE))</f>
        <v>0</v>
      </c>
      <c r="J65" s="288" t="str">
        <f>IF(ISNA(VLOOKUP($E65,'TT Horseshoe1'!$A$17:$F$100,6,FALSE))=TRUE,"0",VLOOKUP($E65,'TT Horseshoe1'!$A$17:$F$100,6,FALSE))</f>
        <v>0</v>
      </c>
      <c r="K65" s="291" t="str">
        <f>IF(ISNA(VLOOKUP($E65,'CC SunPeaks SS'!$A$17:$F$100,6,FALSE))=TRUE,"0",VLOOKUP($E65,'CC SunPeaks SS'!$A$17:$F$100,6,FALSE))</f>
        <v>0</v>
      </c>
      <c r="L65" s="288" t="str">
        <f>IF(ISNA(VLOOKUP($E65,'TT Horseshoe2'!$A$17:$F$100,6,FALSE))=TRUE,"0",VLOOKUP($E65,'TT Horseshoe2'!$A$17:$F$100,6,FALSE))</f>
        <v>0</v>
      </c>
      <c r="M65" s="291" t="str">
        <f>IF(ISNA(VLOOKUP($E65,'CC Horseshoe SS'!$A$17:$F$100,6,FALSE))=TRUE,"0",VLOOKUP($E65,'CC Horseshoe SS'!$A$17:$F$100,6,FALSE))</f>
        <v>0</v>
      </c>
      <c r="N65" s="291" t="str">
        <f>IF(ISNA(VLOOKUP($E65,'CC Horseshoe BA'!$A$17:$F$100,6,FALSE))=TRUE,"0",VLOOKUP($E65,'CC Horseshoe BA'!$A$17:$F$100,6,FALSE))</f>
        <v>0</v>
      </c>
      <c r="O65" s="288" t="str">
        <f>IF(ISNA(VLOOKUP($E65,'NA Winsport SS'!$A$17:$F$100,6,FALSE))=TRUE,"0",VLOOKUP($E65,'NA Winsport SS'!$A$17:$F$100,6,FALSE))</f>
        <v>0</v>
      </c>
      <c r="P65" s="288">
        <f>IF(ISNA(VLOOKUP($E65,'TT BV 1'!$A$17:$F$100,6,FALSE))=TRUE,"0",VLOOKUP($E65,'TT BV 1'!$A$17:$F$100,6,FALSE))</f>
        <v>45</v>
      </c>
      <c r="Q65" s="288">
        <f>IF(ISNA(VLOOKUP($E65,'TT BV 2'!$A$17:$F$101,6,FALSE))=TRUE,"0",VLOOKUP($E65,'TT BV 2'!$A$17:$F$101,6,FALSE))</f>
        <v>19</v>
      </c>
      <c r="R65" s="288" t="str">
        <f>IF(ISNA(VLOOKUP($E65,'NA Aspen SS'!$A$17:$F$101,6,FALSE))=TRUE,"0",VLOOKUP($E65,'NA Aspen SS'!$A$17:$F$101,6,FALSE))</f>
        <v>0</v>
      </c>
      <c r="S65" s="288" t="str">
        <f>IF(ISNA(VLOOKUP($E65,'Step Up - Avila'!$A$17:$F$101,6,FALSE))=TRUE,"0",VLOOKUP($E65,'Step Up - Avila'!$A$17:$F$101,6,FALSE))</f>
        <v>0</v>
      </c>
      <c r="T65" s="288" t="str">
        <f>IF(ISNA(VLOOKUP($E65,'CWG - PEI - SS'!$A$17:$F$101,6,FALSE))=TRUE,"0",VLOOKUP($E65,'CWG - PEI - SS'!$A$17:$F$101,6,FALSE))</f>
        <v>0</v>
      </c>
      <c r="U65" s="288" t="str">
        <f>IF(ISNA(VLOOKUP($E65,'CWG - PEI - BA'!$A$17:$F$101,6,FALSE))=TRUE,"0",VLOOKUP($E65,'CWG - PEI - BA'!$A$17:$F$101,6,FALSE))</f>
        <v>0</v>
      </c>
      <c r="V65" s="288">
        <f>IF(ISNA(VLOOKUP($E65,'Prov. Champs - CF - SS'!$A$17:$F$101,6,FALSE))=TRUE,"0",VLOOKUP($E65,'Prov. Champs - CF - SS'!$A$17:$F$101,6,FALSE))</f>
        <v>33</v>
      </c>
      <c r="W65" s="288">
        <f>IF(ISNA(VLOOKUP($E65,'Prov. Champs - CF - BA'!$A$17:$F$101,6,FALSE))=TRUE,"0",VLOOKUP($E65,'Prov. Champs - CF - BA'!$A$17:$F$101,6,FALSE))</f>
        <v>20</v>
      </c>
      <c r="X65" s="288" t="str">
        <f>IF(ISNA(VLOOKUP($E65,'NA Stoneham SS'!$A$17:$F$101,6,FALSE))=TRUE,"0",VLOOKUP($E65,'NA Stoneham SS'!$A$17:$F$101,6,FALSE))</f>
        <v>0</v>
      </c>
      <c r="Y65" s="288" t="str">
        <f>IF(ISNA(VLOOKUP($E65,'NA Stoneham BA'!$A$17:$F$101,6,FALSE))=TRUE,"0",VLOOKUP($E65,'NA Stoneham BA'!$A$17:$F$101,6,FALSE))</f>
        <v>0</v>
      </c>
      <c r="Z65" s="291" t="str">
        <f>IF(ISNA(VLOOKUP($E65,'JrNats HP'!$A$17:$F$101,6,FALSE))=TRUE,"0",VLOOKUP($E65,'JrNats HP'!$A$17:$F$101,6,FALSE))</f>
        <v>0</v>
      </c>
      <c r="AA65" s="291" t="str">
        <f>IF(ISNA(VLOOKUP($E65,'CC Winsport HP'!$A$17:$F$101,6,FALSE))=TRUE,"0",VLOOKUP($E65,'CC Winsport HP'!$A$17:$F$101,6,FALSE))</f>
        <v>0</v>
      </c>
      <c r="AB65" s="291" t="str">
        <f>IF(ISNA(VLOOKUP($E65,'JrNats SS'!$A$17:$F$101,6,FALSE))=TRUE,"0",VLOOKUP($E65,'JrNats SS'!$A$17:$F$101,6,FALSE))</f>
        <v>0</v>
      </c>
      <c r="AC65" s="291" t="str">
        <f>IF(ISNA(VLOOKUP($E65,'JrNats BA'!$A$17:$F$101,6,FALSE))=TRUE,"0",VLOOKUP($E65,'JrNats BA'!$A$17:$F$101,6,FALSE))</f>
        <v>0</v>
      </c>
      <c r="AD65" s="287" t="str">
        <f>IF(ISNA(VLOOKUP($E65,'CC Yukon BA 2023'!$A$17:$F$101,6,FALSE))=TRUE,"0",VLOOKUP($E65,'CC Yukon BA 2023'!$A$17:$F$101,6,FALSE))</f>
        <v>0</v>
      </c>
      <c r="AE65" s="287" t="str">
        <f>IF(ISNA(VLOOKUP($E65,'CC Yukon SS 2023'!$A$17:$F$101,6,FALSE))=TRUE,"0",VLOOKUP($E65,'CC Yukon SS 2023'!$A$17:$F$101,6,FALSE))</f>
        <v>0</v>
      </c>
    </row>
    <row r="66" spans="1:31" s="292" customFormat="1" ht="19" customHeight="1" x14ac:dyDescent="0.15">
      <c r="A66" s="217" t="s">
        <v>95</v>
      </c>
      <c r="B66" s="218">
        <v>2008</v>
      </c>
      <c r="C66" s="218" t="s">
        <v>274</v>
      </c>
      <c r="D66" s="218" t="s">
        <v>77</v>
      </c>
      <c r="E66" s="219" t="s">
        <v>90</v>
      </c>
      <c r="F66" s="288">
        <f>IF(ISNA(VLOOKUP($E66,'Ontario Rankings'!$E$6:$M$160,3,FALSE))=TRUE,"0",VLOOKUP($E66,'Ontario Rankings'!$E$6:$M$160,3,FALSE))</f>
        <v>45</v>
      </c>
      <c r="G66" s="291" t="str">
        <f>IF(ISNA(VLOOKUP($E66,'CC Yukon BA'!$A$17:$F$100,6,FALSE))=TRUE,"0",VLOOKUP($E66,'CC Yukon BA'!$A$17:$F$100,6,FALSE))</f>
        <v>0</v>
      </c>
      <c r="H66" s="291" t="str">
        <f>IF(ISNA(VLOOKUP($E66,'CC Yukon SS'!$A$17:$F$100,6,FALSE))=TRUE,"0",VLOOKUP($E66,'CC Yukon SS'!$A$17:$F$100,6,FALSE))</f>
        <v>0</v>
      </c>
      <c r="I66" s="291" t="str">
        <f>IF(ISNA(VLOOKUP($E66,'CC SunPeaks BA'!$A$17:$F$100,6,FALSE))=TRUE,"0",VLOOKUP($E66,'CC SunPeaks BA'!$A$17:$F$100,6,FALSE))</f>
        <v>0</v>
      </c>
      <c r="J66" s="288" t="str">
        <f>IF(ISNA(VLOOKUP($E66,'TT Horseshoe1'!$A$17:$F$100,6,FALSE))=TRUE,"0",VLOOKUP($E66,'TT Horseshoe1'!$A$17:$F$100,6,FALSE))</f>
        <v>0</v>
      </c>
      <c r="K66" s="291" t="str">
        <f>IF(ISNA(VLOOKUP($E66,'CC SunPeaks SS'!$A$17:$F$100,6,FALSE))=TRUE,"0",VLOOKUP($E66,'CC SunPeaks SS'!$A$17:$F$100,6,FALSE))</f>
        <v>0</v>
      </c>
      <c r="L66" s="288" t="str">
        <f>IF(ISNA(VLOOKUP($E66,'TT Horseshoe2'!$A$17:$F$100,6,FALSE))=TRUE,"0",VLOOKUP($E66,'TT Horseshoe2'!$A$17:$F$100,6,FALSE))</f>
        <v>0</v>
      </c>
      <c r="M66" s="291" t="str">
        <f>IF(ISNA(VLOOKUP($E66,'CC Horseshoe SS'!$A$17:$F$100,6,FALSE))=TRUE,"0",VLOOKUP($E66,'CC Horseshoe SS'!$A$17:$F$100,6,FALSE))</f>
        <v>0</v>
      </c>
      <c r="N66" s="291" t="str">
        <f>IF(ISNA(VLOOKUP($E66,'CC Horseshoe BA'!$A$17:$F$100,6,FALSE))=TRUE,"0",VLOOKUP($E66,'CC Horseshoe BA'!$A$17:$F$100,6,FALSE))</f>
        <v>0</v>
      </c>
      <c r="O66" s="288" t="str">
        <f>IF(ISNA(VLOOKUP($E66,'NA Winsport SS'!$A$17:$F$100,6,FALSE))=TRUE,"0",VLOOKUP($E66,'NA Winsport SS'!$A$17:$F$100,6,FALSE))</f>
        <v>0</v>
      </c>
      <c r="P66" s="288">
        <f>IF(ISNA(VLOOKUP($E66,'TT BV 1'!$A$17:$F$100,6,FALSE))=TRUE,"0",VLOOKUP($E66,'TT BV 1'!$A$17:$F$100,6,FALSE))</f>
        <v>11</v>
      </c>
      <c r="Q66" s="288">
        <f>IF(ISNA(VLOOKUP($E66,'TT BV 2'!$A$17:$F$101,6,FALSE))=TRUE,"0",VLOOKUP($E66,'TT BV 2'!$A$17:$F$101,6,FALSE))</f>
        <v>17</v>
      </c>
      <c r="R66" s="288" t="str">
        <f>IF(ISNA(VLOOKUP($E66,'NA Aspen SS'!$A$17:$F$101,6,FALSE))=TRUE,"0",VLOOKUP($E66,'NA Aspen SS'!$A$17:$F$101,6,FALSE))</f>
        <v>0</v>
      </c>
      <c r="S66" s="288" t="str">
        <f>IF(ISNA(VLOOKUP($E66,'Step Up - Avila'!$A$17:$F$101,6,FALSE))=TRUE,"0",VLOOKUP($E66,'Step Up - Avila'!$A$17:$F$101,6,FALSE))</f>
        <v>0</v>
      </c>
      <c r="T66" s="288" t="str">
        <f>IF(ISNA(VLOOKUP($E66,'CWG - PEI - SS'!$A$17:$F$101,6,FALSE))=TRUE,"0",VLOOKUP($E66,'CWG - PEI - SS'!$A$17:$F$101,6,FALSE))</f>
        <v>0</v>
      </c>
      <c r="U66" s="288" t="str">
        <f>IF(ISNA(VLOOKUP($E66,'CWG - PEI - BA'!$A$17:$F$101,6,FALSE))=TRUE,"0",VLOOKUP($E66,'CWG - PEI - BA'!$A$17:$F$101,6,FALSE))</f>
        <v>0</v>
      </c>
      <c r="V66" s="288" t="str">
        <f>IF(ISNA(VLOOKUP($E66,'Prov. Champs - CF - SS'!$A$17:$F$101,6,FALSE))=TRUE,"0",VLOOKUP($E66,'Prov. Champs - CF - SS'!$A$17:$F$101,6,FALSE))</f>
        <v>0</v>
      </c>
      <c r="W66" s="288" t="str">
        <f>IF(ISNA(VLOOKUP($E66,'Prov. Champs - CF - BA'!$A$17:$F$101,6,FALSE))=TRUE,"0",VLOOKUP($E66,'Prov. Champs - CF - BA'!$A$17:$F$101,6,FALSE))</f>
        <v>0</v>
      </c>
      <c r="X66" s="288" t="str">
        <f>IF(ISNA(VLOOKUP($E66,'NA Stoneham SS'!$A$17:$F$101,6,FALSE))=TRUE,"0",VLOOKUP($E66,'NA Stoneham SS'!$A$17:$F$101,6,FALSE))</f>
        <v>0</v>
      </c>
      <c r="Y66" s="288" t="str">
        <f>IF(ISNA(VLOOKUP($E66,'NA Stoneham BA'!$A$17:$F$101,6,FALSE))=TRUE,"0",VLOOKUP($E66,'NA Stoneham BA'!$A$17:$F$101,6,FALSE))</f>
        <v>0</v>
      </c>
      <c r="Z66" s="291" t="str">
        <f>IF(ISNA(VLOOKUP($E66,'JrNats HP'!$A$17:$F$101,6,FALSE))=TRUE,"0",VLOOKUP($E66,'JrNats HP'!$A$17:$F$101,6,FALSE))</f>
        <v>0</v>
      </c>
      <c r="AA66" s="291" t="str">
        <f>IF(ISNA(VLOOKUP($E66,'CC Winsport HP'!$A$17:$F$101,6,FALSE))=TRUE,"0",VLOOKUP($E66,'CC Winsport HP'!$A$17:$F$101,6,FALSE))</f>
        <v>0</v>
      </c>
      <c r="AB66" s="291" t="str">
        <f>IF(ISNA(VLOOKUP($E66,'JrNats SS'!$A$17:$F$101,6,FALSE))=TRUE,"0",VLOOKUP($E66,'JrNats SS'!$A$17:$F$101,6,FALSE))</f>
        <v>0</v>
      </c>
      <c r="AC66" s="291" t="str">
        <f>IF(ISNA(VLOOKUP($E66,'JrNats BA'!$A$17:$F$101,6,FALSE))=TRUE,"0",VLOOKUP($E66,'JrNats BA'!$A$17:$F$101,6,FALSE))</f>
        <v>0</v>
      </c>
      <c r="AD66" s="287" t="str">
        <f>IF(ISNA(VLOOKUP($E66,'CC Yukon BA 2023'!$A$17:$F$101,6,FALSE))=TRUE,"0",VLOOKUP($E66,'CC Yukon BA 2023'!$A$17:$F$101,6,FALSE))</f>
        <v>0</v>
      </c>
      <c r="AE66" s="287" t="str">
        <f>IF(ISNA(VLOOKUP($E66,'CC Yukon SS 2023'!$A$17:$F$101,6,FALSE))=TRUE,"0",VLOOKUP($E66,'CC Yukon SS 2023'!$A$17:$F$101,6,FALSE))</f>
        <v>0</v>
      </c>
    </row>
    <row r="67" spans="1:31" s="292" customFormat="1" ht="19" customHeight="1" x14ac:dyDescent="0.15">
      <c r="A67" s="217" t="s">
        <v>71</v>
      </c>
      <c r="B67" s="218">
        <v>2008</v>
      </c>
      <c r="C67" s="218" t="s">
        <v>274</v>
      </c>
      <c r="D67" s="218" t="s">
        <v>77</v>
      </c>
      <c r="E67" s="219" t="s">
        <v>120</v>
      </c>
      <c r="F67" s="288">
        <f>IF(ISNA(VLOOKUP($E67,'Ontario Rankings'!$E$6:$M$160,3,FALSE))=TRUE,"0",VLOOKUP($E67,'Ontario Rankings'!$E$6:$M$160,3,FALSE))</f>
        <v>47</v>
      </c>
      <c r="G67" s="291" t="str">
        <f>IF(ISNA(VLOOKUP($E67,'CC Yukon BA'!$A$17:$F$100,6,FALSE))=TRUE,"0",VLOOKUP($E67,'CC Yukon BA'!$A$17:$F$100,6,FALSE))</f>
        <v>0</v>
      </c>
      <c r="H67" s="291" t="str">
        <f>IF(ISNA(VLOOKUP($E67,'CC Yukon SS'!$A$17:$F$100,6,FALSE))=TRUE,"0",VLOOKUP($E67,'CC Yukon SS'!$A$17:$F$100,6,FALSE))</f>
        <v>0</v>
      </c>
      <c r="I67" s="291" t="str">
        <f>IF(ISNA(VLOOKUP($E67,'CC SunPeaks BA'!$A$17:$F$100,6,FALSE))=TRUE,"0",VLOOKUP($E67,'CC SunPeaks BA'!$A$17:$F$100,6,FALSE))</f>
        <v>0</v>
      </c>
      <c r="J67" s="288">
        <f>IF(ISNA(VLOOKUP($E67,'TT Horseshoe1'!$A$17:$F$100,6,FALSE))=TRUE,"0",VLOOKUP($E67,'TT Horseshoe1'!$A$17:$F$100,6,FALSE))</f>
        <v>25</v>
      </c>
      <c r="K67" s="291" t="str">
        <f>IF(ISNA(VLOOKUP($E67,'CC SunPeaks SS'!$A$17:$F$100,6,FALSE))=TRUE,"0",VLOOKUP($E67,'CC SunPeaks SS'!$A$17:$F$100,6,FALSE))</f>
        <v>0</v>
      </c>
      <c r="L67" s="288" t="str">
        <f>IF(ISNA(VLOOKUP($E67,'TT Horseshoe2'!$A$17:$F$100,6,FALSE))=TRUE,"0",VLOOKUP($E67,'TT Horseshoe2'!$A$17:$F$100,6,FALSE))</f>
        <v>0</v>
      </c>
      <c r="M67" s="291" t="str">
        <f>IF(ISNA(VLOOKUP($E67,'CC Horseshoe SS'!$A$17:$F$100,6,FALSE))=TRUE,"0",VLOOKUP($E67,'CC Horseshoe SS'!$A$17:$F$100,6,FALSE))</f>
        <v>0</v>
      </c>
      <c r="N67" s="291" t="str">
        <f>IF(ISNA(VLOOKUP($E67,'CC Horseshoe BA'!$A$17:$F$100,6,FALSE))=TRUE,"0",VLOOKUP($E67,'CC Horseshoe BA'!$A$17:$F$100,6,FALSE))</f>
        <v>0</v>
      </c>
      <c r="O67" s="288" t="str">
        <f>IF(ISNA(VLOOKUP($E67,'NA Winsport SS'!$A$17:$F$100,6,FALSE))=TRUE,"0",VLOOKUP($E67,'NA Winsport SS'!$A$17:$F$100,6,FALSE))</f>
        <v>0</v>
      </c>
      <c r="P67" s="288">
        <f>IF(ISNA(VLOOKUP($E67,'TT BV 1'!$A$17:$F$100,6,FALSE))=TRUE,"0",VLOOKUP($E67,'TT BV 1'!$A$17:$F$100,6,FALSE))</f>
        <v>29</v>
      </c>
      <c r="Q67" s="288">
        <f>IF(ISNA(VLOOKUP($E67,'TT BV 2'!$A$17:$F$101,6,FALSE))=TRUE,"0",VLOOKUP($E67,'TT BV 2'!$A$17:$F$101,6,FALSE))</f>
        <v>30</v>
      </c>
      <c r="R67" s="288" t="str">
        <f>IF(ISNA(VLOOKUP($E67,'NA Aspen SS'!$A$17:$F$101,6,FALSE))=TRUE,"0",VLOOKUP($E67,'NA Aspen SS'!$A$17:$F$101,6,FALSE))</f>
        <v>0</v>
      </c>
      <c r="S67" s="288" t="str">
        <f>IF(ISNA(VLOOKUP($E67,'Step Up - Avila'!$A$17:$F$101,6,FALSE))=TRUE,"0",VLOOKUP($E67,'Step Up - Avila'!$A$17:$F$101,6,FALSE))</f>
        <v>0</v>
      </c>
      <c r="T67" s="288" t="str">
        <f>IF(ISNA(VLOOKUP($E67,'CWG - PEI - SS'!$A$17:$F$101,6,FALSE))=TRUE,"0",VLOOKUP($E67,'CWG - PEI - SS'!$A$17:$F$101,6,FALSE))</f>
        <v>0</v>
      </c>
      <c r="U67" s="288" t="str">
        <f>IF(ISNA(VLOOKUP($E67,'CWG - PEI - BA'!$A$17:$F$101,6,FALSE))=TRUE,"0",VLOOKUP($E67,'CWG - PEI - BA'!$A$17:$F$101,6,FALSE))</f>
        <v>0</v>
      </c>
      <c r="V67" s="288" t="str">
        <f>IF(ISNA(VLOOKUP($E67,'Prov. Champs - CF - SS'!$A$17:$F$101,6,FALSE))=TRUE,"0",VLOOKUP($E67,'Prov. Champs - CF - SS'!$A$17:$F$101,6,FALSE))</f>
        <v>0</v>
      </c>
      <c r="W67" s="288" t="str">
        <f>IF(ISNA(VLOOKUP($E67,'Prov. Champs - CF - BA'!$A$17:$F$101,6,FALSE))=TRUE,"0",VLOOKUP($E67,'Prov. Champs - CF - BA'!$A$17:$F$101,6,FALSE))</f>
        <v>0</v>
      </c>
      <c r="X67" s="288" t="str">
        <f>IF(ISNA(VLOOKUP($E67,'NA Stoneham SS'!$A$17:$F$101,6,FALSE))=TRUE,"0",VLOOKUP($E67,'NA Stoneham SS'!$A$17:$F$101,6,FALSE))</f>
        <v>0</v>
      </c>
      <c r="Y67" s="288" t="str">
        <f>IF(ISNA(VLOOKUP($E67,'NA Stoneham BA'!$A$17:$F$101,6,FALSE))=TRUE,"0",VLOOKUP($E67,'NA Stoneham BA'!$A$17:$F$101,6,FALSE))</f>
        <v>0</v>
      </c>
      <c r="Z67" s="291" t="str">
        <f>IF(ISNA(VLOOKUP($E67,'JrNats HP'!$A$17:$F$101,6,FALSE))=TRUE,"0",VLOOKUP($E67,'JrNats HP'!$A$17:$F$101,6,FALSE))</f>
        <v>0</v>
      </c>
      <c r="AA67" s="291" t="str">
        <f>IF(ISNA(VLOOKUP($E67,'CC Winsport HP'!$A$17:$F$101,6,FALSE))=TRUE,"0",VLOOKUP($E67,'CC Winsport HP'!$A$17:$F$101,6,FALSE))</f>
        <v>0</v>
      </c>
      <c r="AB67" s="291" t="str">
        <f>IF(ISNA(VLOOKUP($E67,'JrNats SS'!$A$17:$F$101,6,FALSE))=TRUE,"0",VLOOKUP($E67,'JrNats SS'!$A$17:$F$101,6,FALSE))</f>
        <v>0</v>
      </c>
      <c r="AC67" s="291" t="str">
        <f>IF(ISNA(VLOOKUP($E67,'JrNats BA'!$A$17:$F$101,6,FALSE))=TRUE,"0",VLOOKUP($E67,'JrNats BA'!$A$17:$F$101,6,FALSE))</f>
        <v>0</v>
      </c>
      <c r="AD67" s="287" t="str">
        <f>IF(ISNA(VLOOKUP($E67,'CC Yukon BA 2023'!$A$17:$F$101,6,FALSE))=TRUE,"0",VLOOKUP($E67,'CC Yukon BA 2023'!$A$17:$F$101,6,FALSE))</f>
        <v>0</v>
      </c>
      <c r="AE67" s="287" t="str">
        <f>IF(ISNA(VLOOKUP($E67,'CC Yukon SS 2023'!$A$17:$F$101,6,FALSE))=TRUE,"0",VLOOKUP($E67,'CC Yukon SS 2023'!$A$17:$F$101,6,FALSE))</f>
        <v>0</v>
      </c>
    </row>
    <row r="68" spans="1:31" s="292" customFormat="1" ht="19" customHeight="1" x14ac:dyDescent="0.15">
      <c r="A68" s="217" t="s">
        <v>71</v>
      </c>
      <c r="B68" s="218">
        <v>2012</v>
      </c>
      <c r="C68" s="218" t="s">
        <v>274</v>
      </c>
      <c r="D68" s="218" t="s">
        <v>79</v>
      </c>
      <c r="E68" s="219" t="s">
        <v>175</v>
      </c>
      <c r="F68" s="288">
        <f>IF(ISNA(VLOOKUP($E68,'Ontario Rankings'!$E$6:$M$160,3,FALSE))=TRUE,"0",VLOOKUP($E68,'Ontario Rankings'!$E$6:$M$160,3,FALSE))</f>
        <v>50</v>
      </c>
      <c r="G68" s="291" t="str">
        <f>IF(ISNA(VLOOKUP($E68,'CC Yukon BA'!$A$17:$F$100,6,FALSE))=TRUE,"0",VLOOKUP($E68,'CC Yukon BA'!$A$17:$F$100,6,FALSE))</f>
        <v>0</v>
      </c>
      <c r="H68" s="291" t="str">
        <f>IF(ISNA(VLOOKUP($E68,'CC Yukon SS'!$A$17:$F$100,6,FALSE))=TRUE,"0",VLOOKUP($E68,'CC Yukon SS'!$A$17:$F$100,6,FALSE))</f>
        <v>0</v>
      </c>
      <c r="I68" s="291" t="str">
        <f>IF(ISNA(VLOOKUP($E68,'CC SunPeaks BA'!$A$17:$F$100,6,FALSE))=TRUE,"0",VLOOKUP($E68,'CC SunPeaks BA'!$A$17:$F$100,6,FALSE))</f>
        <v>0</v>
      </c>
      <c r="J68" s="288" t="str">
        <f>IF(ISNA(VLOOKUP($E68,'TT Horseshoe1'!$A$17:$F$100,6,FALSE))=TRUE,"0",VLOOKUP($E68,'TT Horseshoe1'!$A$17:$F$100,6,FALSE))</f>
        <v>0</v>
      </c>
      <c r="K68" s="291" t="str">
        <f>IF(ISNA(VLOOKUP($E68,'CC SunPeaks SS'!$A$17:$F$100,6,FALSE))=TRUE,"0",VLOOKUP($E68,'CC SunPeaks SS'!$A$17:$F$100,6,FALSE))</f>
        <v>0</v>
      </c>
      <c r="L68" s="288" t="str">
        <f>IF(ISNA(VLOOKUP($E68,'TT Horseshoe2'!$A$17:$F$100,6,FALSE))=TRUE,"0",VLOOKUP($E68,'TT Horseshoe2'!$A$17:$F$100,6,FALSE))</f>
        <v>0</v>
      </c>
      <c r="M68" s="291" t="str">
        <f>IF(ISNA(VLOOKUP($E68,'CC Horseshoe SS'!$A$17:$F$100,6,FALSE))=TRUE,"0",VLOOKUP($E68,'CC Horseshoe SS'!$A$17:$F$100,6,FALSE))</f>
        <v>0</v>
      </c>
      <c r="N68" s="291" t="str">
        <f>IF(ISNA(VLOOKUP($E68,'CC Horseshoe BA'!$A$17:$F$100,6,FALSE))=TRUE,"0",VLOOKUP($E68,'CC Horseshoe BA'!$A$17:$F$100,6,FALSE))</f>
        <v>0</v>
      </c>
      <c r="O68" s="288" t="str">
        <f>IF(ISNA(VLOOKUP($E68,'NA Winsport SS'!$A$17:$F$100,6,FALSE))=TRUE,"0",VLOOKUP($E68,'NA Winsport SS'!$A$17:$F$100,6,FALSE))</f>
        <v>0</v>
      </c>
      <c r="P68" s="288">
        <f>IF(ISNA(VLOOKUP($E68,'TT BV 1'!$A$17:$F$100,6,FALSE))=TRUE,"0",VLOOKUP($E68,'TT BV 1'!$A$17:$F$100,6,FALSE))</f>
        <v>20</v>
      </c>
      <c r="Q68" s="288">
        <f>IF(ISNA(VLOOKUP($E68,'TT BV 2'!$A$17:$F$101,6,FALSE))=TRUE,"0",VLOOKUP($E68,'TT BV 2'!$A$17:$F$101,6,FALSE))</f>
        <v>18</v>
      </c>
      <c r="R68" s="288" t="str">
        <f>IF(ISNA(VLOOKUP($E68,'NA Aspen SS'!$A$17:$F$101,6,FALSE))=TRUE,"0",VLOOKUP($E68,'NA Aspen SS'!$A$17:$F$101,6,FALSE))</f>
        <v>0</v>
      </c>
      <c r="S68" s="288" t="str">
        <f>IF(ISNA(VLOOKUP($E68,'Step Up - Avila'!$A$17:$F$101,6,FALSE))=TRUE,"0",VLOOKUP($E68,'Step Up - Avila'!$A$17:$F$101,6,FALSE))</f>
        <v>0</v>
      </c>
      <c r="T68" s="288" t="str">
        <f>IF(ISNA(VLOOKUP($E68,'CWG - PEI - SS'!$A$17:$F$101,6,FALSE))=TRUE,"0",VLOOKUP($E68,'CWG - PEI - SS'!$A$17:$F$101,6,FALSE))</f>
        <v>0</v>
      </c>
      <c r="U68" s="288" t="str">
        <f>IF(ISNA(VLOOKUP($E68,'CWG - PEI - BA'!$A$17:$F$101,6,FALSE))=TRUE,"0",VLOOKUP($E68,'CWG - PEI - BA'!$A$17:$F$101,6,FALSE))</f>
        <v>0</v>
      </c>
      <c r="V68" s="288" t="str">
        <f>IF(ISNA(VLOOKUP($E68,'Prov. Champs - CF - SS'!$A$17:$F$101,6,FALSE))=TRUE,"0",VLOOKUP($E68,'Prov. Champs - CF - SS'!$A$17:$F$101,6,FALSE))</f>
        <v>0</v>
      </c>
      <c r="W68" s="288" t="str">
        <f>IF(ISNA(VLOOKUP($E68,'Prov. Champs - CF - BA'!$A$17:$F$101,6,FALSE))=TRUE,"0",VLOOKUP($E68,'Prov. Champs - CF - BA'!$A$17:$F$101,6,FALSE))</f>
        <v>0</v>
      </c>
      <c r="X68" s="288" t="str">
        <f>IF(ISNA(VLOOKUP($E68,'NA Stoneham SS'!$A$17:$F$101,6,FALSE))=TRUE,"0",VLOOKUP($E68,'NA Stoneham SS'!$A$17:$F$101,6,FALSE))</f>
        <v>0</v>
      </c>
      <c r="Y68" s="288" t="str">
        <f>IF(ISNA(VLOOKUP($E68,'NA Stoneham BA'!$A$17:$F$101,6,FALSE))=TRUE,"0",VLOOKUP($E68,'NA Stoneham BA'!$A$17:$F$101,6,FALSE))</f>
        <v>0</v>
      </c>
      <c r="Z68" s="291" t="str">
        <f>IF(ISNA(VLOOKUP($E68,'JrNats HP'!$A$17:$F$101,6,FALSE))=TRUE,"0",VLOOKUP($E68,'JrNats HP'!$A$17:$F$101,6,FALSE))</f>
        <v>0</v>
      </c>
      <c r="AA68" s="291" t="str">
        <f>IF(ISNA(VLOOKUP($E68,'CC Winsport HP'!$A$17:$F$101,6,FALSE))=TRUE,"0",VLOOKUP($E68,'CC Winsport HP'!$A$17:$F$101,6,FALSE))</f>
        <v>0</v>
      </c>
      <c r="AB68" s="291" t="str">
        <f>IF(ISNA(VLOOKUP($E68,'JrNats SS'!$A$17:$F$101,6,FALSE))=TRUE,"0",VLOOKUP($E68,'JrNats SS'!$A$17:$F$101,6,FALSE))</f>
        <v>0</v>
      </c>
      <c r="AC68" s="291" t="str">
        <f>IF(ISNA(VLOOKUP($E68,'JrNats BA'!$A$17:$F$101,6,FALSE))=TRUE,"0",VLOOKUP($E68,'JrNats BA'!$A$17:$F$101,6,FALSE))</f>
        <v>0</v>
      </c>
      <c r="AD68" s="287" t="str">
        <f>IF(ISNA(VLOOKUP($E68,'CC Yukon BA 2023'!$A$17:$F$101,6,FALSE))=TRUE,"0",VLOOKUP($E68,'CC Yukon BA 2023'!$A$17:$F$101,6,FALSE))</f>
        <v>0</v>
      </c>
      <c r="AE68" s="287" t="str">
        <f>IF(ISNA(VLOOKUP($E68,'CC Yukon SS 2023'!$A$17:$F$101,6,FALSE))=TRUE,"0",VLOOKUP($E68,'CC Yukon SS 2023'!$A$17:$F$101,6,FALSE))</f>
        <v>0</v>
      </c>
    </row>
    <row r="69" spans="1:31" s="292" customFormat="1" ht="19" customHeight="1" x14ac:dyDescent="0.15">
      <c r="A69" s="217" t="s">
        <v>95</v>
      </c>
      <c r="B69" s="218">
        <v>2005</v>
      </c>
      <c r="C69" s="218" t="s">
        <v>274</v>
      </c>
      <c r="D69" s="218" t="s">
        <v>76</v>
      </c>
      <c r="E69" s="219" t="s">
        <v>114</v>
      </c>
      <c r="F69" s="288">
        <f>IF(ISNA(VLOOKUP($E69,'Ontario Rankings'!$E$6:$M$160,3,FALSE))=TRUE,"0",VLOOKUP($E69,'Ontario Rankings'!$E$6:$M$160,3,FALSE))</f>
        <v>51</v>
      </c>
      <c r="G69" s="291" t="str">
        <f>IF(ISNA(VLOOKUP($E69,'CC Yukon BA'!$A$17:$F$100,6,FALSE))=TRUE,"0",VLOOKUP($E69,'CC Yukon BA'!$A$17:$F$100,6,FALSE))</f>
        <v>0</v>
      </c>
      <c r="H69" s="291" t="str">
        <f>IF(ISNA(VLOOKUP($E69,'CC Yukon SS'!$A$17:$F$100,6,FALSE))=TRUE,"0",VLOOKUP($E69,'CC Yukon SS'!$A$17:$F$100,6,FALSE))</f>
        <v>0</v>
      </c>
      <c r="I69" s="291" t="str">
        <f>IF(ISNA(VLOOKUP($E69,'CC SunPeaks BA'!$A$17:$F$100,6,FALSE))=TRUE,"0",VLOOKUP($E69,'CC SunPeaks BA'!$A$17:$F$100,6,FALSE))</f>
        <v>0</v>
      </c>
      <c r="J69" s="288">
        <f>IF(ISNA(VLOOKUP($E69,'TT Horseshoe1'!$A$17:$F$100,6,FALSE))=TRUE,"0",VLOOKUP($E69,'TT Horseshoe1'!$A$17:$F$100,6,FALSE))</f>
        <v>12</v>
      </c>
      <c r="K69" s="291" t="str">
        <f>IF(ISNA(VLOOKUP($E69,'CC SunPeaks SS'!$A$17:$F$100,6,FALSE))=TRUE,"0",VLOOKUP($E69,'CC SunPeaks SS'!$A$17:$F$100,6,FALSE))</f>
        <v>0</v>
      </c>
      <c r="L69" s="288">
        <f>IF(ISNA(VLOOKUP($E69,'TT Horseshoe2'!$A$17:$F$100,6,FALSE))=TRUE,"0",VLOOKUP($E69,'TT Horseshoe2'!$A$17:$F$100,6,FALSE))</f>
        <v>10</v>
      </c>
      <c r="M69" s="291" t="str">
        <f>IF(ISNA(VLOOKUP($E69,'CC Horseshoe SS'!$A$17:$F$100,6,FALSE))=TRUE,"0",VLOOKUP($E69,'CC Horseshoe SS'!$A$17:$F$100,6,FALSE))</f>
        <v>0</v>
      </c>
      <c r="N69" s="291" t="str">
        <f>IF(ISNA(VLOOKUP($E69,'CC Horseshoe BA'!$A$17:$F$100,6,FALSE))=TRUE,"0",VLOOKUP($E69,'CC Horseshoe BA'!$A$17:$F$100,6,FALSE))</f>
        <v>0</v>
      </c>
      <c r="O69" s="288" t="str">
        <f>IF(ISNA(VLOOKUP($E69,'NA Winsport SS'!$A$17:$F$100,6,FALSE))=TRUE,"0",VLOOKUP($E69,'NA Winsport SS'!$A$17:$F$100,6,FALSE))</f>
        <v>0</v>
      </c>
      <c r="P69" s="288" t="str">
        <f>IF(ISNA(VLOOKUP($E69,'TT BV 1'!$A$17:$F$100,6,FALSE))=TRUE,"0",VLOOKUP($E69,'TT BV 1'!$A$17:$F$100,6,FALSE))</f>
        <v>0</v>
      </c>
      <c r="Q69" s="288" t="str">
        <f>IF(ISNA(VLOOKUP($E69,'TT BV 2'!$A$17:$F$101,6,FALSE))=TRUE,"0",VLOOKUP($E69,'TT BV 2'!$A$17:$F$101,6,FALSE))</f>
        <v>0</v>
      </c>
      <c r="R69" s="288" t="str">
        <f>IF(ISNA(VLOOKUP($E69,'NA Aspen SS'!$A$17:$F$101,6,FALSE))=TRUE,"0",VLOOKUP($E69,'NA Aspen SS'!$A$17:$F$101,6,FALSE))</f>
        <v>0</v>
      </c>
      <c r="S69" s="288" t="str">
        <f>IF(ISNA(VLOOKUP($E69,'Step Up - Avila'!$A$17:$F$101,6,FALSE))=TRUE,"0",VLOOKUP($E69,'Step Up - Avila'!$A$17:$F$101,6,FALSE))</f>
        <v>0</v>
      </c>
      <c r="T69" s="288" t="str">
        <f>IF(ISNA(VLOOKUP($E69,'CWG - PEI - SS'!$A$17:$F$101,6,FALSE))=TRUE,"0",VLOOKUP($E69,'CWG - PEI - SS'!$A$17:$F$101,6,FALSE))</f>
        <v>0</v>
      </c>
      <c r="U69" s="288" t="str">
        <f>IF(ISNA(VLOOKUP($E69,'CWG - PEI - BA'!$A$17:$F$101,6,FALSE))=TRUE,"0",VLOOKUP($E69,'CWG - PEI - BA'!$A$17:$F$101,6,FALSE))</f>
        <v>0</v>
      </c>
      <c r="V69" s="288" t="str">
        <f>IF(ISNA(VLOOKUP($E69,'Prov. Champs - CF - SS'!$A$17:$F$101,6,FALSE))=TRUE,"0",VLOOKUP($E69,'Prov. Champs - CF - SS'!$A$17:$F$101,6,FALSE))</f>
        <v>0</v>
      </c>
      <c r="W69" s="288" t="str">
        <f>IF(ISNA(VLOOKUP($E69,'Prov. Champs - CF - BA'!$A$17:$F$101,6,FALSE))=TRUE,"0",VLOOKUP($E69,'Prov. Champs - CF - BA'!$A$17:$F$101,6,FALSE))</f>
        <v>0</v>
      </c>
      <c r="X69" s="288" t="str">
        <f>IF(ISNA(VLOOKUP($E69,'NA Stoneham SS'!$A$17:$F$101,6,FALSE))=TRUE,"0",VLOOKUP($E69,'NA Stoneham SS'!$A$17:$F$101,6,FALSE))</f>
        <v>0</v>
      </c>
      <c r="Y69" s="288" t="str">
        <f>IF(ISNA(VLOOKUP($E69,'NA Stoneham BA'!$A$17:$F$101,6,FALSE))=TRUE,"0",VLOOKUP($E69,'NA Stoneham BA'!$A$17:$F$101,6,FALSE))</f>
        <v>0</v>
      </c>
      <c r="Z69" s="291" t="str">
        <f>IF(ISNA(VLOOKUP($E69,'JrNats HP'!$A$17:$F$101,6,FALSE))=TRUE,"0",VLOOKUP($E69,'JrNats HP'!$A$17:$F$101,6,FALSE))</f>
        <v>0</v>
      </c>
      <c r="AA69" s="291" t="str">
        <f>IF(ISNA(VLOOKUP($E69,'CC Winsport HP'!$A$17:$F$101,6,FALSE))=TRUE,"0",VLOOKUP($E69,'CC Winsport HP'!$A$17:$F$101,6,FALSE))</f>
        <v>0</v>
      </c>
      <c r="AB69" s="291" t="str">
        <f>IF(ISNA(VLOOKUP($E69,'JrNats SS'!$A$17:$F$101,6,FALSE))=TRUE,"0",VLOOKUP($E69,'JrNats SS'!$A$17:$F$101,6,FALSE))</f>
        <v>0</v>
      </c>
      <c r="AC69" s="291" t="str">
        <f>IF(ISNA(VLOOKUP($E69,'JrNats BA'!$A$17:$F$101,6,FALSE))=TRUE,"0",VLOOKUP($E69,'JrNats BA'!$A$17:$F$101,6,FALSE))</f>
        <v>0</v>
      </c>
      <c r="AD69" s="287" t="str">
        <f>IF(ISNA(VLOOKUP($E69,'CC Yukon BA 2023'!$A$17:$F$101,6,FALSE))=TRUE,"0",VLOOKUP($E69,'CC Yukon BA 2023'!$A$17:$F$101,6,FALSE))</f>
        <v>0</v>
      </c>
      <c r="AE69" s="287" t="str">
        <f>IF(ISNA(VLOOKUP($E69,'CC Yukon SS 2023'!$A$17:$F$101,6,FALSE))=TRUE,"0",VLOOKUP($E69,'CC Yukon SS 2023'!$A$17:$F$101,6,FALSE))</f>
        <v>0</v>
      </c>
    </row>
    <row r="70" spans="1:31" s="292" customFormat="1" ht="19" customHeight="1" x14ac:dyDescent="0.15">
      <c r="A70" s="217" t="s">
        <v>71</v>
      </c>
      <c r="B70" s="218">
        <v>2010</v>
      </c>
      <c r="C70" s="218" t="s">
        <v>274</v>
      </c>
      <c r="D70" s="218" t="s">
        <v>78</v>
      </c>
      <c r="E70" s="217" t="s">
        <v>170</v>
      </c>
      <c r="F70" s="288">
        <f>IF(ISNA(VLOOKUP($E70,'Ontario Rankings'!$E$6:$M$160,3,FALSE))=TRUE,"0",VLOOKUP($E70,'Ontario Rankings'!$E$6:$M$160,3,FALSE))</f>
        <v>53</v>
      </c>
      <c r="G70" s="291" t="str">
        <f>IF(ISNA(VLOOKUP($E70,'CC Yukon BA'!$A$17:$F$100,6,FALSE))=TRUE,"0",VLOOKUP($E70,'CC Yukon BA'!$A$17:$F$100,6,FALSE))</f>
        <v>0</v>
      </c>
      <c r="H70" s="291" t="str">
        <f>IF(ISNA(VLOOKUP($E70,'CC Yukon SS'!$A$17:$F$100,6,FALSE))=TRUE,"0",VLOOKUP($E70,'CC Yukon SS'!$A$17:$F$100,6,FALSE))</f>
        <v>0</v>
      </c>
      <c r="I70" s="291" t="str">
        <f>IF(ISNA(VLOOKUP($E70,'CC SunPeaks BA'!$A$17:$F$100,6,FALSE))=TRUE,"0",VLOOKUP($E70,'CC SunPeaks BA'!$A$17:$F$100,6,FALSE))</f>
        <v>0</v>
      </c>
      <c r="J70" s="288" t="str">
        <f>IF(ISNA(VLOOKUP($E70,'TT Horseshoe1'!$A$17:$F$100,6,FALSE))=TRUE,"0",VLOOKUP($E70,'TT Horseshoe1'!$A$17:$F$100,6,FALSE))</f>
        <v>0</v>
      </c>
      <c r="K70" s="291" t="str">
        <f>IF(ISNA(VLOOKUP($E70,'CC SunPeaks SS'!$A$17:$F$100,6,FALSE))=TRUE,"0",VLOOKUP($E70,'CC SunPeaks SS'!$A$17:$F$100,6,FALSE))</f>
        <v>0</v>
      </c>
      <c r="L70" s="288" t="str">
        <f>IF(ISNA(VLOOKUP($E70,'TT Horseshoe2'!$A$17:$F$100,6,FALSE))=TRUE,"0",VLOOKUP($E70,'TT Horseshoe2'!$A$17:$F$100,6,FALSE))</f>
        <v>0</v>
      </c>
      <c r="M70" s="291" t="str">
        <f>IF(ISNA(VLOOKUP($E70,'CC Horseshoe SS'!$A$17:$F$100,6,FALSE))=TRUE,"0",VLOOKUP($E70,'CC Horseshoe SS'!$A$17:$F$100,6,FALSE))</f>
        <v>0</v>
      </c>
      <c r="N70" s="291" t="str">
        <f>IF(ISNA(VLOOKUP($E70,'CC Horseshoe BA'!$A$17:$F$100,6,FALSE))=TRUE,"0",VLOOKUP($E70,'CC Horseshoe BA'!$A$17:$F$100,6,FALSE))</f>
        <v>0</v>
      </c>
      <c r="O70" s="288" t="str">
        <f>IF(ISNA(VLOOKUP($E70,'NA Winsport SS'!$A$17:$F$100,6,FALSE))=TRUE,"0",VLOOKUP($E70,'NA Winsport SS'!$A$17:$F$100,6,FALSE))</f>
        <v>0</v>
      </c>
      <c r="P70" s="288">
        <f>IF(ISNA(VLOOKUP($E70,'TT BV 1'!$A$17:$F$100,6,FALSE))=TRUE,"0",VLOOKUP($E70,'TT BV 1'!$A$17:$F$100,6,FALSE))</f>
        <v>31</v>
      </c>
      <c r="Q70" s="288">
        <f>IF(ISNA(VLOOKUP($E70,'TT BV 2'!$A$17:$F$101,6,FALSE))=TRUE,"0",VLOOKUP($E70,'TT BV 2'!$A$17:$F$101,6,FALSE))</f>
        <v>33</v>
      </c>
      <c r="R70" s="288" t="str">
        <f>IF(ISNA(VLOOKUP($E70,'NA Aspen SS'!$A$17:$F$101,6,FALSE))=TRUE,"0",VLOOKUP($E70,'NA Aspen SS'!$A$17:$F$101,6,FALSE))</f>
        <v>0</v>
      </c>
      <c r="S70" s="288" t="str">
        <f>IF(ISNA(VLOOKUP($E70,'Step Up - Avila'!$A$17:$F$101,6,FALSE))=TRUE,"0",VLOOKUP($E70,'Step Up - Avila'!$A$17:$F$101,6,FALSE))</f>
        <v>0</v>
      </c>
      <c r="T70" s="288" t="str">
        <f>IF(ISNA(VLOOKUP($E70,'CWG - PEI - SS'!$A$17:$F$101,6,FALSE))=TRUE,"0",VLOOKUP($E70,'CWG - PEI - SS'!$A$17:$F$101,6,FALSE))</f>
        <v>0</v>
      </c>
      <c r="U70" s="288" t="str">
        <f>IF(ISNA(VLOOKUP($E70,'CWG - PEI - BA'!$A$17:$F$101,6,FALSE))=TRUE,"0",VLOOKUP($E70,'CWG - PEI - BA'!$A$17:$F$101,6,FALSE))</f>
        <v>0</v>
      </c>
      <c r="V70" s="288">
        <f>IF(ISNA(VLOOKUP($E70,'Prov. Champs - CF - SS'!$A$17:$F$101,6,FALSE))=TRUE,"0",VLOOKUP($E70,'Prov. Champs - CF - SS'!$A$17:$F$101,6,FALSE))</f>
        <v>38</v>
      </c>
      <c r="W70" s="288">
        <f>IF(ISNA(VLOOKUP($E70,'Prov. Champs - CF - BA'!$A$17:$F$101,6,FALSE))=TRUE,"0",VLOOKUP($E70,'Prov. Champs - CF - BA'!$A$17:$F$101,6,FALSE))</f>
        <v>32</v>
      </c>
      <c r="X70" s="288" t="str">
        <f>IF(ISNA(VLOOKUP($E70,'NA Stoneham SS'!$A$17:$F$101,6,FALSE))=TRUE,"0",VLOOKUP($E70,'NA Stoneham SS'!$A$17:$F$101,6,FALSE))</f>
        <v>0</v>
      </c>
      <c r="Y70" s="288" t="str">
        <f>IF(ISNA(VLOOKUP($E70,'NA Stoneham BA'!$A$17:$F$101,6,FALSE))=TRUE,"0",VLOOKUP($E70,'NA Stoneham BA'!$A$17:$F$101,6,FALSE))</f>
        <v>0</v>
      </c>
      <c r="Z70" s="291" t="str">
        <f>IF(ISNA(VLOOKUP($E70,'JrNats HP'!$A$17:$F$101,6,FALSE))=TRUE,"0",VLOOKUP($E70,'JrNats HP'!$A$17:$F$101,6,FALSE))</f>
        <v>0</v>
      </c>
      <c r="AA70" s="291" t="str">
        <f>IF(ISNA(VLOOKUP($E70,'CC Winsport HP'!$A$17:$F$101,6,FALSE))=TRUE,"0",VLOOKUP($E70,'CC Winsport HP'!$A$17:$F$101,6,FALSE))</f>
        <v>0</v>
      </c>
      <c r="AB70" s="291" t="str">
        <f>IF(ISNA(VLOOKUP($E70,'JrNats SS'!$A$17:$F$101,6,FALSE))=TRUE,"0",VLOOKUP($E70,'JrNats SS'!$A$17:$F$101,6,FALSE))</f>
        <v>0</v>
      </c>
      <c r="AC70" s="291" t="str">
        <f>IF(ISNA(VLOOKUP($E70,'JrNats BA'!$A$17:$F$101,6,FALSE))=TRUE,"0",VLOOKUP($E70,'JrNats BA'!$A$17:$F$101,6,FALSE))</f>
        <v>0</v>
      </c>
      <c r="AD70" s="287" t="str">
        <f>IF(ISNA(VLOOKUP($E70,'CC Yukon BA 2023'!$A$17:$F$101,6,FALSE))=TRUE,"0",VLOOKUP($E70,'CC Yukon BA 2023'!$A$17:$F$101,6,FALSE))</f>
        <v>0</v>
      </c>
      <c r="AE70" s="287" t="str">
        <f>IF(ISNA(VLOOKUP($E70,'CC Yukon SS 2023'!$A$17:$F$101,6,FALSE))=TRUE,"0",VLOOKUP($E70,'CC Yukon SS 2023'!$A$17:$F$101,6,FALSE))</f>
        <v>0</v>
      </c>
    </row>
    <row r="71" spans="1:31" s="292" customFormat="1" ht="19" customHeight="1" x14ac:dyDescent="0.15">
      <c r="A71" s="217" t="s">
        <v>71</v>
      </c>
      <c r="B71" s="218">
        <v>2008</v>
      </c>
      <c r="C71" s="218" t="s">
        <v>274</v>
      </c>
      <c r="D71" s="218" t="s">
        <v>77</v>
      </c>
      <c r="E71" s="219" t="s">
        <v>121</v>
      </c>
      <c r="F71" s="288">
        <f>IF(ISNA(VLOOKUP($E71,'Ontario Rankings'!$E$6:$M$160,3,FALSE))=TRUE,"0",VLOOKUP($E71,'Ontario Rankings'!$E$6:$M$160,3,FALSE))</f>
        <v>55</v>
      </c>
      <c r="G71" s="291" t="str">
        <f>IF(ISNA(VLOOKUP($E71,'CC Yukon BA'!$A$17:$F$100,6,FALSE))=TRUE,"0",VLOOKUP($E71,'CC Yukon BA'!$A$17:$F$100,6,FALSE))</f>
        <v>0</v>
      </c>
      <c r="H71" s="291" t="str">
        <f>IF(ISNA(VLOOKUP($E71,'CC Yukon SS'!$A$17:$F$100,6,FALSE))=TRUE,"0",VLOOKUP($E71,'CC Yukon SS'!$A$17:$F$100,6,FALSE))</f>
        <v>0</v>
      </c>
      <c r="I71" s="291" t="str">
        <f>IF(ISNA(VLOOKUP($E71,'CC SunPeaks BA'!$A$17:$F$100,6,FALSE))=TRUE,"0",VLOOKUP($E71,'CC SunPeaks BA'!$A$17:$F$100,6,FALSE))</f>
        <v>0</v>
      </c>
      <c r="J71" s="288">
        <f>IF(ISNA(VLOOKUP($E71,'TT Horseshoe1'!$A$17:$F$100,6,FALSE))=TRUE,"0",VLOOKUP($E71,'TT Horseshoe1'!$A$17:$F$100,6,FALSE))</f>
        <v>26</v>
      </c>
      <c r="K71" s="291" t="str">
        <f>IF(ISNA(VLOOKUP($E71,'CC SunPeaks SS'!$A$17:$F$100,6,FALSE))=TRUE,"0",VLOOKUP($E71,'CC SunPeaks SS'!$A$17:$F$100,6,FALSE))</f>
        <v>0</v>
      </c>
      <c r="L71" s="288">
        <f>IF(ISNA(VLOOKUP($E71,'TT Horseshoe2'!$A$17:$F$100,6,FALSE))=TRUE,"0",VLOOKUP($E71,'TT Horseshoe2'!$A$17:$F$100,6,FALSE))</f>
        <v>23</v>
      </c>
      <c r="M71" s="291" t="str">
        <f>IF(ISNA(VLOOKUP($E71,'CC Horseshoe SS'!$A$17:$F$100,6,FALSE))=TRUE,"0",VLOOKUP($E71,'CC Horseshoe SS'!$A$17:$F$100,6,FALSE))</f>
        <v>0</v>
      </c>
      <c r="N71" s="291" t="str">
        <f>IF(ISNA(VLOOKUP($E71,'CC Horseshoe BA'!$A$17:$F$100,6,FALSE))=TRUE,"0",VLOOKUP($E71,'CC Horseshoe BA'!$A$17:$F$100,6,FALSE))</f>
        <v>0</v>
      </c>
      <c r="O71" s="288" t="str">
        <f>IF(ISNA(VLOOKUP($E71,'NA Winsport SS'!$A$17:$F$100,6,FALSE))=TRUE,"0",VLOOKUP($E71,'NA Winsport SS'!$A$17:$F$100,6,FALSE))</f>
        <v>0</v>
      </c>
      <c r="P71" s="288">
        <f>IF(ISNA(VLOOKUP($E71,'TT BV 1'!$A$17:$F$100,6,FALSE))=TRUE,"0",VLOOKUP($E71,'TT BV 1'!$A$17:$F$100,6,FALSE))</f>
        <v>43</v>
      </c>
      <c r="Q71" s="288">
        <f>IF(ISNA(VLOOKUP($E71,'TT BV 2'!$A$17:$F$101,6,FALSE))=TRUE,"0",VLOOKUP($E71,'TT BV 2'!$A$17:$F$101,6,FALSE))</f>
        <v>43</v>
      </c>
      <c r="R71" s="288" t="str">
        <f>IF(ISNA(VLOOKUP($E71,'NA Aspen SS'!$A$17:$F$101,6,FALSE))=TRUE,"0",VLOOKUP($E71,'NA Aspen SS'!$A$17:$F$101,6,FALSE))</f>
        <v>0</v>
      </c>
      <c r="S71" s="288" t="str">
        <f>IF(ISNA(VLOOKUP($E71,'Step Up - Avila'!$A$17:$F$101,6,FALSE))=TRUE,"0",VLOOKUP($E71,'Step Up - Avila'!$A$17:$F$101,6,FALSE))</f>
        <v>0</v>
      </c>
      <c r="T71" s="288" t="str">
        <f>IF(ISNA(VLOOKUP($E71,'CWG - PEI - SS'!$A$17:$F$101,6,FALSE))=TRUE,"0",VLOOKUP($E71,'CWG - PEI - SS'!$A$17:$F$101,6,FALSE))</f>
        <v>0</v>
      </c>
      <c r="U71" s="288" t="str">
        <f>IF(ISNA(VLOOKUP($E71,'CWG - PEI - BA'!$A$17:$F$101,6,FALSE))=TRUE,"0",VLOOKUP($E71,'CWG - PEI - BA'!$A$17:$F$101,6,FALSE))</f>
        <v>0</v>
      </c>
      <c r="V71" s="288" t="str">
        <f>IF(ISNA(VLOOKUP($E71,'Prov. Champs - CF - SS'!$A$17:$F$101,6,FALSE))=TRUE,"0",VLOOKUP($E71,'Prov. Champs - CF - SS'!$A$17:$F$101,6,FALSE))</f>
        <v>0</v>
      </c>
      <c r="W71" s="288" t="str">
        <f>IF(ISNA(VLOOKUP($E71,'Prov. Champs - CF - BA'!$A$17:$F$101,6,FALSE))=TRUE,"0",VLOOKUP($E71,'Prov. Champs - CF - BA'!$A$17:$F$101,6,FALSE))</f>
        <v>0</v>
      </c>
      <c r="X71" s="288" t="str">
        <f>IF(ISNA(VLOOKUP($E71,'NA Stoneham SS'!$A$17:$F$101,6,FALSE))=TRUE,"0",VLOOKUP($E71,'NA Stoneham SS'!$A$17:$F$101,6,FALSE))</f>
        <v>0</v>
      </c>
      <c r="Y71" s="288" t="str">
        <f>IF(ISNA(VLOOKUP($E71,'NA Stoneham BA'!$A$17:$F$101,6,FALSE))=TRUE,"0",VLOOKUP($E71,'NA Stoneham BA'!$A$17:$F$101,6,FALSE))</f>
        <v>0</v>
      </c>
      <c r="Z71" s="291" t="str">
        <f>IF(ISNA(VLOOKUP($E71,'JrNats HP'!$A$17:$F$101,6,FALSE))=TRUE,"0",VLOOKUP($E71,'JrNats HP'!$A$17:$F$101,6,FALSE))</f>
        <v>0</v>
      </c>
      <c r="AA71" s="291" t="str">
        <f>IF(ISNA(VLOOKUP($E71,'CC Winsport HP'!$A$17:$F$101,6,FALSE))=TRUE,"0",VLOOKUP($E71,'CC Winsport HP'!$A$17:$F$101,6,FALSE))</f>
        <v>0</v>
      </c>
      <c r="AB71" s="291" t="str">
        <f>IF(ISNA(VLOOKUP($E71,'JrNats SS'!$A$17:$F$101,6,FALSE))=TRUE,"0",VLOOKUP($E71,'JrNats SS'!$A$17:$F$101,6,FALSE))</f>
        <v>0</v>
      </c>
      <c r="AC71" s="291" t="str">
        <f>IF(ISNA(VLOOKUP($E71,'JrNats BA'!$A$17:$F$101,6,FALSE))=TRUE,"0",VLOOKUP($E71,'JrNats BA'!$A$17:$F$101,6,FALSE))</f>
        <v>0</v>
      </c>
      <c r="AD71" s="287" t="str">
        <f>IF(ISNA(VLOOKUP($E71,'CC Yukon BA 2023'!$A$17:$F$101,6,FALSE))=TRUE,"0",VLOOKUP($E71,'CC Yukon BA 2023'!$A$17:$F$101,6,FALSE))</f>
        <v>0</v>
      </c>
      <c r="AE71" s="287" t="str">
        <f>IF(ISNA(VLOOKUP($E71,'CC Yukon SS 2023'!$A$17:$F$101,6,FALSE))=TRUE,"0",VLOOKUP($E71,'CC Yukon SS 2023'!$A$17:$F$101,6,FALSE))</f>
        <v>0</v>
      </c>
    </row>
    <row r="72" spans="1:31" ht="19" customHeight="1" x14ac:dyDescent="0.15">
      <c r="A72" s="217" t="s">
        <v>71</v>
      </c>
      <c r="B72" s="218">
        <v>2010</v>
      </c>
      <c r="C72" s="218" t="s">
        <v>274</v>
      </c>
      <c r="D72" s="218" t="s">
        <v>78</v>
      </c>
      <c r="E72" s="217" t="s">
        <v>168</v>
      </c>
      <c r="F72" s="288">
        <f>IF(ISNA(VLOOKUP($E72,'Ontario Rankings'!$E$6:$M$160,3,FALSE))=TRUE,"0",VLOOKUP($E72,'Ontario Rankings'!$E$6:$M$160,3,FALSE))</f>
        <v>56</v>
      </c>
      <c r="G72" s="291" t="str">
        <f>IF(ISNA(VLOOKUP($E72,'CC Yukon BA'!$A$17:$F$100,6,FALSE))=TRUE,"0",VLOOKUP($E72,'CC Yukon BA'!$A$17:$F$100,6,FALSE))</f>
        <v>0</v>
      </c>
      <c r="H72" s="291" t="str">
        <f>IF(ISNA(VLOOKUP($E72,'CC Yukon SS'!$A$17:$F$100,6,FALSE))=TRUE,"0",VLOOKUP($E72,'CC Yukon SS'!$A$17:$F$100,6,FALSE))</f>
        <v>0</v>
      </c>
      <c r="I72" s="291" t="str">
        <f>IF(ISNA(VLOOKUP($E72,'CC SunPeaks BA'!$A$17:$F$100,6,FALSE))=TRUE,"0",VLOOKUP($E72,'CC SunPeaks BA'!$A$17:$F$100,6,FALSE))</f>
        <v>0</v>
      </c>
      <c r="J72" s="288" t="str">
        <f>IF(ISNA(VLOOKUP($E72,'TT Horseshoe1'!$A$17:$F$100,6,FALSE))=TRUE,"0",VLOOKUP($E72,'TT Horseshoe1'!$A$17:$F$100,6,FALSE))</f>
        <v>0</v>
      </c>
      <c r="K72" s="291" t="str">
        <f>IF(ISNA(VLOOKUP($E72,'CC SunPeaks SS'!$A$17:$F$100,6,FALSE))=TRUE,"0",VLOOKUP($E72,'CC SunPeaks SS'!$A$17:$F$100,6,FALSE))</f>
        <v>0</v>
      </c>
      <c r="L72" s="288" t="str">
        <f>IF(ISNA(VLOOKUP($E72,'TT Horseshoe2'!$A$17:$F$100,6,FALSE))=TRUE,"0",VLOOKUP($E72,'TT Horseshoe2'!$A$17:$F$100,6,FALSE))</f>
        <v>0</v>
      </c>
      <c r="M72" s="291" t="str">
        <f>IF(ISNA(VLOOKUP($E72,'CC Horseshoe SS'!$A$17:$F$100,6,FALSE))=TRUE,"0",VLOOKUP($E72,'CC Horseshoe SS'!$A$17:$F$100,6,FALSE))</f>
        <v>0</v>
      </c>
      <c r="N72" s="291" t="str">
        <f>IF(ISNA(VLOOKUP($E72,'CC Horseshoe BA'!$A$17:$F$100,6,FALSE))=TRUE,"0",VLOOKUP($E72,'CC Horseshoe BA'!$A$17:$F$100,6,FALSE))</f>
        <v>0</v>
      </c>
      <c r="O72" s="288" t="str">
        <f>IF(ISNA(VLOOKUP($E72,'NA Winsport SS'!$A$17:$F$100,6,FALSE))=TRUE,"0",VLOOKUP($E72,'NA Winsport SS'!$A$17:$F$100,6,FALSE))</f>
        <v>0</v>
      </c>
      <c r="P72" s="288">
        <f>IF(ISNA(VLOOKUP($E72,'TT BV 1'!$A$17:$F$100,6,FALSE))=TRUE,"0",VLOOKUP($E72,'TT BV 1'!$A$17:$F$100,6,FALSE))</f>
        <v>28</v>
      </c>
      <c r="Q72" s="288">
        <f>IF(ISNA(VLOOKUP($E72,'TT BV 2'!$A$17:$F$101,6,FALSE))=TRUE,"0",VLOOKUP($E72,'TT BV 2'!$A$17:$F$101,6,FALSE))</f>
        <v>31</v>
      </c>
      <c r="R72" s="288" t="str">
        <f>IF(ISNA(VLOOKUP($E72,'NA Aspen SS'!$A$17:$F$101,6,FALSE))=TRUE,"0",VLOOKUP($E72,'NA Aspen SS'!$A$17:$F$101,6,FALSE))</f>
        <v>0</v>
      </c>
      <c r="S72" s="288" t="str">
        <f>IF(ISNA(VLOOKUP($E72,'Step Up - Avila'!$A$17:$F$101,6,FALSE))=TRUE,"0",VLOOKUP($E72,'Step Up - Avila'!$A$17:$F$101,6,FALSE))</f>
        <v>0</v>
      </c>
      <c r="T72" s="288" t="str">
        <f>IF(ISNA(VLOOKUP($E72,'CWG - PEI - SS'!$A$17:$F$101,6,FALSE))=TRUE,"0",VLOOKUP($E72,'CWG - PEI - SS'!$A$17:$F$101,6,FALSE))</f>
        <v>0</v>
      </c>
      <c r="U72" s="288" t="str">
        <f>IF(ISNA(VLOOKUP($E72,'CWG - PEI - BA'!$A$17:$F$101,6,FALSE))=TRUE,"0",VLOOKUP($E72,'CWG - PEI - BA'!$A$17:$F$101,6,FALSE))</f>
        <v>0</v>
      </c>
      <c r="V72" s="288" t="str">
        <f>IF(ISNA(VLOOKUP($E72,'Prov. Champs - CF - SS'!$A$17:$F$101,6,FALSE))=TRUE,"0",VLOOKUP($E72,'Prov. Champs - CF - SS'!$A$17:$F$101,6,FALSE))</f>
        <v>0</v>
      </c>
      <c r="W72" s="288" t="str">
        <f>IF(ISNA(VLOOKUP($E72,'Prov. Champs - CF - BA'!$A$17:$F$101,6,FALSE))=TRUE,"0",VLOOKUP($E72,'Prov. Champs - CF - BA'!$A$17:$F$101,6,FALSE))</f>
        <v>0</v>
      </c>
      <c r="X72" s="288" t="str">
        <f>IF(ISNA(VLOOKUP($E72,'NA Stoneham SS'!$A$17:$F$101,6,FALSE))=TRUE,"0",VLOOKUP($E72,'NA Stoneham SS'!$A$17:$F$101,6,FALSE))</f>
        <v>0</v>
      </c>
      <c r="Y72" s="288" t="str">
        <f>IF(ISNA(VLOOKUP($E72,'NA Stoneham BA'!$A$17:$F$101,6,FALSE))=TRUE,"0",VLOOKUP($E72,'NA Stoneham BA'!$A$17:$F$101,6,FALSE))</f>
        <v>0</v>
      </c>
      <c r="Z72" s="291" t="str">
        <f>IF(ISNA(VLOOKUP($E72,'JrNats HP'!$A$17:$F$101,6,FALSE))=TRUE,"0",VLOOKUP($E72,'JrNats HP'!$A$17:$F$101,6,FALSE))</f>
        <v>0</v>
      </c>
      <c r="AA72" s="291" t="str">
        <f>IF(ISNA(VLOOKUP($E72,'CC Winsport HP'!$A$17:$F$101,6,FALSE))=TRUE,"0",VLOOKUP($E72,'CC Winsport HP'!$A$17:$F$101,6,FALSE))</f>
        <v>0</v>
      </c>
      <c r="AB72" s="291" t="str">
        <f>IF(ISNA(VLOOKUP($E72,'JrNats SS'!$A$17:$F$101,6,FALSE))=TRUE,"0",VLOOKUP($E72,'JrNats SS'!$A$17:$F$101,6,FALSE))</f>
        <v>0</v>
      </c>
      <c r="AC72" s="291" t="str">
        <f>IF(ISNA(VLOOKUP($E72,'JrNats BA'!$A$17:$F$101,6,FALSE))=TRUE,"0",VLOOKUP($E72,'JrNats BA'!$A$17:$F$101,6,FALSE))</f>
        <v>0</v>
      </c>
      <c r="AD72" s="287" t="str">
        <f>IF(ISNA(VLOOKUP($E72,'CC Yukon BA 2023'!$A$17:$F$101,6,FALSE))=TRUE,"0",VLOOKUP($E72,'CC Yukon BA 2023'!$A$17:$F$101,6,FALSE))</f>
        <v>0</v>
      </c>
      <c r="AE72" s="287" t="str">
        <f>IF(ISNA(VLOOKUP($E72,'CC Yukon SS 2023'!$A$17:$F$101,6,FALSE))=TRUE,"0",VLOOKUP($E72,'CC Yukon SS 2023'!$A$17:$F$101,6,FALSE))</f>
        <v>0</v>
      </c>
    </row>
    <row r="73" spans="1:31" ht="19" customHeight="1" x14ac:dyDescent="0.15">
      <c r="A73" s="217" t="s">
        <v>71</v>
      </c>
      <c r="B73" s="218">
        <v>2010</v>
      </c>
      <c r="C73" s="218" t="s">
        <v>274</v>
      </c>
      <c r="D73" s="218" t="s">
        <v>78</v>
      </c>
      <c r="E73" s="217" t="s">
        <v>169</v>
      </c>
      <c r="F73" s="288">
        <f>IF(ISNA(VLOOKUP($E73,'Ontario Rankings'!$E$6:$M$160,3,FALSE))=TRUE,"0",VLOOKUP($E73,'Ontario Rankings'!$E$6:$M$160,3,FALSE))</f>
        <v>57</v>
      </c>
      <c r="G73" s="291" t="str">
        <f>IF(ISNA(VLOOKUP($E73,'CC Yukon BA'!$A$17:$F$100,6,FALSE))=TRUE,"0",VLOOKUP($E73,'CC Yukon BA'!$A$17:$F$100,6,FALSE))</f>
        <v>0</v>
      </c>
      <c r="H73" s="291" t="str">
        <f>IF(ISNA(VLOOKUP($E73,'CC Yukon SS'!$A$17:$F$100,6,FALSE))=TRUE,"0",VLOOKUP($E73,'CC Yukon SS'!$A$17:$F$100,6,FALSE))</f>
        <v>0</v>
      </c>
      <c r="I73" s="291" t="str">
        <f>IF(ISNA(VLOOKUP($E73,'CC SunPeaks BA'!$A$17:$F$100,6,FALSE))=TRUE,"0",VLOOKUP($E73,'CC SunPeaks BA'!$A$17:$F$100,6,FALSE))</f>
        <v>0</v>
      </c>
      <c r="J73" s="288" t="str">
        <f>IF(ISNA(VLOOKUP($E73,'TT Horseshoe1'!$A$17:$F$100,6,FALSE))=TRUE,"0",VLOOKUP($E73,'TT Horseshoe1'!$A$17:$F$100,6,FALSE))</f>
        <v>0</v>
      </c>
      <c r="K73" s="291" t="str">
        <f>IF(ISNA(VLOOKUP($E73,'CC SunPeaks SS'!$A$17:$F$100,6,FALSE))=TRUE,"0",VLOOKUP($E73,'CC SunPeaks SS'!$A$17:$F$100,6,FALSE))</f>
        <v>0</v>
      </c>
      <c r="L73" s="288" t="str">
        <f>IF(ISNA(VLOOKUP($E73,'TT Horseshoe2'!$A$17:$F$100,6,FALSE))=TRUE,"0",VLOOKUP($E73,'TT Horseshoe2'!$A$17:$F$100,6,FALSE))</f>
        <v>0</v>
      </c>
      <c r="M73" s="291" t="str">
        <f>IF(ISNA(VLOOKUP($E73,'CC Horseshoe SS'!$A$17:$F$100,6,FALSE))=TRUE,"0",VLOOKUP($E73,'CC Horseshoe SS'!$A$17:$F$100,6,FALSE))</f>
        <v>0</v>
      </c>
      <c r="N73" s="291" t="str">
        <f>IF(ISNA(VLOOKUP($E73,'CC Horseshoe BA'!$A$17:$F$100,6,FALSE))=TRUE,"0",VLOOKUP($E73,'CC Horseshoe BA'!$A$17:$F$100,6,FALSE))</f>
        <v>0</v>
      </c>
      <c r="O73" s="288" t="str">
        <f>IF(ISNA(VLOOKUP($E73,'NA Winsport SS'!$A$17:$F$100,6,FALSE))=TRUE,"0",VLOOKUP($E73,'NA Winsport SS'!$A$17:$F$100,6,FALSE))</f>
        <v>0</v>
      </c>
      <c r="P73" s="288">
        <f>IF(ISNA(VLOOKUP($E73,'TT BV 1'!$A$17:$F$100,6,FALSE))=TRUE,"0",VLOOKUP($E73,'TT BV 1'!$A$17:$F$100,6,FALSE))</f>
        <v>30</v>
      </c>
      <c r="Q73" s="288">
        <f>IF(ISNA(VLOOKUP($E73,'TT BV 2'!$A$17:$F$101,6,FALSE))=TRUE,"0",VLOOKUP($E73,'TT BV 2'!$A$17:$F$101,6,FALSE))</f>
        <v>32</v>
      </c>
      <c r="R73" s="288" t="str">
        <f>IF(ISNA(VLOOKUP($E73,'NA Aspen SS'!$A$17:$F$101,6,FALSE))=TRUE,"0",VLOOKUP($E73,'NA Aspen SS'!$A$17:$F$101,6,FALSE))</f>
        <v>0</v>
      </c>
      <c r="S73" s="288" t="str">
        <f>IF(ISNA(VLOOKUP($E73,'Step Up - Avila'!$A$17:$F$101,6,FALSE))=TRUE,"0",VLOOKUP($E73,'Step Up - Avila'!$A$17:$F$101,6,FALSE))</f>
        <v>0</v>
      </c>
      <c r="T73" s="288" t="str">
        <f>IF(ISNA(VLOOKUP($E73,'CWG - PEI - SS'!$A$17:$F$101,6,FALSE))=TRUE,"0",VLOOKUP($E73,'CWG - PEI - SS'!$A$17:$F$101,6,FALSE))</f>
        <v>0</v>
      </c>
      <c r="U73" s="288" t="str">
        <f>IF(ISNA(VLOOKUP($E73,'CWG - PEI - BA'!$A$17:$F$101,6,FALSE))=TRUE,"0",VLOOKUP($E73,'CWG - PEI - BA'!$A$17:$F$101,6,FALSE))</f>
        <v>0</v>
      </c>
      <c r="V73" s="288" t="str">
        <f>IF(ISNA(VLOOKUP($E73,'Prov. Champs - CF - SS'!$A$17:$F$101,6,FALSE))=TRUE,"0",VLOOKUP($E73,'Prov. Champs - CF - SS'!$A$17:$F$101,6,FALSE))</f>
        <v>0</v>
      </c>
      <c r="W73" s="288" t="str">
        <f>IF(ISNA(VLOOKUP($E73,'Prov. Champs - CF - BA'!$A$17:$F$101,6,FALSE))=TRUE,"0",VLOOKUP($E73,'Prov. Champs - CF - BA'!$A$17:$F$101,6,FALSE))</f>
        <v>0</v>
      </c>
      <c r="X73" s="288" t="str">
        <f>IF(ISNA(VLOOKUP($E73,'NA Stoneham SS'!$A$17:$F$101,6,FALSE))=TRUE,"0",VLOOKUP($E73,'NA Stoneham SS'!$A$17:$F$101,6,FALSE))</f>
        <v>0</v>
      </c>
      <c r="Y73" s="288" t="str">
        <f>IF(ISNA(VLOOKUP($E73,'NA Stoneham BA'!$A$17:$F$101,6,FALSE))=TRUE,"0",VLOOKUP($E73,'NA Stoneham BA'!$A$17:$F$101,6,FALSE))</f>
        <v>0</v>
      </c>
      <c r="Z73" s="291" t="str">
        <f>IF(ISNA(VLOOKUP($E73,'JrNats HP'!$A$17:$F$101,6,FALSE))=TRUE,"0",VLOOKUP($E73,'JrNats HP'!$A$17:$F$101,6,FALSE))</f>
        <v>0</v>
      </c>
      <c r="AA73" s="291" t="str">
        <f>IF(ISNA(VLOOKUP($E73,'CC Winsport HP'!$A$17:$F$101,6,FALSE))=TRUE,"0",VLOOKUP($E73,'CC Winsport HP'!$A$17:$F$101,6,FALSE))</f>
        <v>0</v>
      </c>
      <c r="AB73" s="291" t="str">
        <f>IF(ISNA(VLOOKUP($E73,'JrNats SS'!$A$17:$F$101,6,FALSE))=TRUE,"0",VLOOKUP($E73,'JrNats SS'!$A$17:$F$101,6,FALSE))</f>
        <v>0</v>
      </c>
      <c r="AC73" s="291" t="str">
        <f>IF(ISNA(VLOOKUP($E73,'JrNats BA'!$A$17:$F$101,6,FALSE))=TRUE,"0",VLOOKUP($E73,'JrNats BA'!$A$17:$F$101,6,FALSE))</f>
        <v>0</v>
      </c>
      <c r="AD73" s="287" t="str">
        <f>IF(ISNA(VLOOKUP($E73,'CC Yukon BA 2023'!$A$17:$F$101,6,FALSE))=TRUE,"0",VLOOKUP($E73,'CC Yukon BA 2023'!$A$17:$F$101,6,FALSE))</f>
        <v>0</v>
      </c>
      <c r="AE73" s="287" t="str">
        <f>IF(ISNA(VLOOKUP($E73,'CC Yukon SS 2023'!$A$17:$F$101,6,FALSE))=TRUE,"0",VLOOKUP($E73,'CC Yukon SS 2023'!$A$17:$F$101,6,FALSE))</f>
        <v>0</v>
      </c>
    </row>
    <row r="74" spans="1:31" ht="19" customHeight="1" x14ac:dyDescent="0.15">
      <c r="A74" s="217" t="s">
        <v>72</v>
      </c>
      <c r="B74" s="218">
        <v>2012</v>
      </c>
      <c r="C74" s="218" t="s">
        <v>274</v>
      </c>
      <c r="D74" s="218" t="s">
        <v>79</v>
      </c>
      <c r="E74" s="219" t="s">
        <v>133</v>
      </c>
      <c r="F74" s="288">
        <f>IF(ISNA(VLOOKUP($E74,'Ontario Rankings'!$E$6:$M$160,3,FALSE))=TRUE,"0",VLOOKUP($E74,'Ontario Rankings'!$E$6:$M$160,3,FALSE))</f>
        <v>58</v>
      </c>
      <c r="G74" s="291" t="str">
        <f>IF(ISNA(VLOOKUP($E74,'CC Yukon BA'!$A$17:$F$100,6,FALSE))=TRUE,"0",VLOOKUP($E74,'CC Yukon BA'!$A$17:$F$100,6,FALSE))</f>
        <v>0</v>
      </c>
      <c r="H74" s="291" t="str">
        <f>IF(ISNA(VLOOKUP($E74,'CC Yukon SS'!$A$17:$F$100,6,FALSE))=TRUE,"0",VLOOKUP($E74,'CC Yukon SS'!$A$17:$F$100,6,FALSE))</f>
        <v>0</v>
      </c>
      <c r="I74" s="291" t="str">
        <f>IF(ISNA(VLOOKUP($E74,'CC SunPeaks BA'!$A$17:$F$100,6,FALSE))=TRUE,"0",VLOOKUP($E74,'CC SunPeaks BA'!$A$17:$F$100,6,FALSE))</f>
        <v>0</v>
      </c>
      <c r="J74" s="288">
        <f>IF(ISNA(VLOOKUP($E74,'TT Horseshoe1'!$A$17:$F$100,6,FALSE))=TRUE,"0",VLOOKUP($E74,'TT Horseshoe1'!$A$17:$F$100,6,FALSE))</f>
        <v>29</v>
      </c>
      <c r="K74" s="291" t="str">
        <f>IF(ISNA(VLOOKUP($E74,'CC SunPeaks SS'!$A$17:$F$100,6,FALSE))=TRUE,"0",VLOOKUP($E74,'CC SunPeaks SS'!$A$17:$F$100,6,FALSE))</f>
        <v>0</v>
      </c>
      <c r="L74" s="288">
        <f>IF(ISNA(VLOOKUP($E74,'TT Horseshoe2'!$A$17:$F$100,6,FALSE))=TRUE,"0",VLOOKUP($E74,'TT Horseshoe2'!$A$17:$F$100,6,FALSE))</f>
        <v>26</v>
      </c>
      <c r="M74" s="291" t="str">
        <f>IF(ISNA(VLOOKUP($E74,'CC Horseshoe SS'!$A$17:$F$100,6,FALSE))=TRUE,"0",VLOOKUP($E74,'CC Horseshoe SS'!$A$17:$F$100,6,FALSE))</f>
        <v>0</v>
      </c>
      <c r="N74" s="291" t="str">
        <f>IF(ISNA(VLOOKUP($E74,'CC Horseshoe BA'!$A$17:$F$100,6,FALSE))=TRUE,"0",VLOOKUP($E74,'CC Horseshoe BA'!$A$17:$F$100,6,FALSE))</f>
        <v>0</v>
      </c>
      <c r="O74" s="288" t="str">
        <f>IF(ISNA(VLOOKUP($E74,'NA Winsport SS'!$A$17:$F$100,6,FALSE))=TRUE,"0",VLOOKUP($E74,'NA Winsport SS'!$A$17:$F$100,6,FALSE))</f>
        <v>0</v>
      </c>
      <c r="P74" s="288">
        <f>IF(ISNA(VLOOKUP($E74,'TT BV 1'!$A$17:$F$100,6,FALSE))=TRUE,"0",VLOOKUP($E74,'TT BV 1'!$A$17:$F$100,6,FALSE))</f>
        <v>47</v>
      </c>
      <c r="Q74" s="288">
        <f>IF(ISNA(VLOOKUP($E74,'TT BV 2'!$A$17:$F$101,6,FALSE))=TRUE,"0",VLOOKUP($E74,'TT BV 2'!$A$17:$F$101,6,FALSE))</f>
        <v>38</v>
      </c>
      <c r="R74" s="288" t="str">
        <f>IF(ISNA(VLOOKUP($E74,'NA Aspen SS'!$A$17:$F$101,6,FALSE))=TRUE,"0",VLOOKUP($E74,'NA Aspen SS'!$A$17:$F$101,6,FALSE))</f>
        <v>0</v>
      </c>
      <c r="S74" s="288" t="str">
        <f>IF(ISNA(VLOOKUP($E74,'Step Up - Avila'!$A$17:$F$101,6,FALSE))=TRUE,"0",VLOOKUP($E74,'Step Up - Avila'!$A$17:$F$101,6,FALSE))</f>
        <v>0</v>
      </c>
      <c r="T74" s="288" t="str">
        <f>IF(ISNA(VLOOKUP($E74,'CWG - PEI - SS'!$A$17:$F$101,6,FALSE))=TRUE,"0",VLOOKUP($E74,'CWG - PEI - SS'!$A$17:$F$101,6,FALSE))</f>
        <v>0</v>
      </c>
      <c r="U74" s="288" t="str">
        <f>IF(ISNA(VLOOKUP($E74,'CWG - PEI - BA'!$A$17:$F$101,6,FALSE))=TRUE,"0",VLOOKUP($E74,'CWG - PEI - BA'!$A$17:$F$101,6,FALSE))</f>
        <v>0</v>
      </c>
      <c r="V74" s="288" t="str">
        <f>IF(ISNA(VLOOKUP($E74,'Prov. Champs - CF - SS'!$A$17:$F$101,6,FALSE))=TRUE,"0",VLOOKUP($E74,'Prov. Champs - CF - SS'!$A$17:$F$101,6,FALSE))</f>
        <v>0</v>
      </c>
      <c r="W74" s="288" t="str">
        <f>IF(ISNA(VLOOKUP($E74,'Prov. Champs - CF - BA'!$A$17:$F$101,6,FALSE))=TRUE,"0",VLOOKUP($E74,'Prov. Champs - CF - BA'!$A$17:$F$101,6,FALSE))</f>
        <v>0</v>
      </c>
      <c r="X74" s="288" t="str">
        <f>IF(ISNA(VLOOKUP($E74,'NA Stoneham SS'!$A$17:$F$101,6,FALSE))=TRUE,"0",VLOOKUP($E74,'NA Stoneham SS'!$A$17:$F$101,6,FALSE))</f>
        <v>0</v>
      </c>
      <c r="Y74" s="288" t="str">
        <f>IF(ISNA(VLOOKUP($E74,'NA Stoneham BA'!$A$17:$F$101,6,FALSE))=TRUE,"0",VLOOKUP($E74,'NA Stoneham BA'!$A$17:$F$101,6,FALSE))</f>
        <v>0</v>
      </c>
      <c r="Z74" s="291" t="str">
        <f>IF(ISNA(VLOOKUP($E74,'JrNats HP'!$A$17:$F$101,6,FALSE))=TRUE,"0",VLOOKUP($E74,'JrNats HP'!$A$17:$F$101,6,FALSE))</f>
        <v>0</v>
      </c>
      <c r="AA74" s="291" t="str">
        <f>IF(ISNA(VLOOKUP($E74,'CC Winsport HP'!$A$17:$F$101,6,FALSE))=TRUE,"0",VLOOKUP($E74,'CC Winsport HP'!$A$17:$F$101,6,FALSE))</f>
        <v>0</v>
      </c>
      <c r="AB74" s="291" t="str">
        <f>IF(ISNA(VLOOKUP($E74,'JrNats SS'!$A$17:$F$101,6,FALSE))=TRUE,"0",VLOOKUP($E74,'JrNats SS'!$A$17:$F$101,6,FALSE))</f>
        <v>0</v>
      </c>
      <c r="AC74" s="291" t="str">
        <f>IF(ISNA(VLOOKUP($E74,'JrNats BA'!$A$17:$F$101,6,FALSE))=TRUE,"0",VLOOKUP($E74,'JrNats BA'!$A$17:$F$101,6,FALSE))</f>
        <v>0</v>
      </c>
      <c r="AD74" s="287" t="str">
        <f>IF(ISNA(VLOOKUP($E74,'CC Yukon BA 2023'!$A$17:$F$101,6,FALSE))=TRUE,"0",VLOOKUP($E74,'CC Yukon BA 2023'!$A$17:$F$101,6,FALSE))</f>
        <v>0</v>
      </c>
      <c r="AE74" s="287" t="str">
        <f>IF(ISNA(VLOOKUP($E74,'CC Yukon SS 2023'!$A$17:$F$101,6,FALSE))=TRUE,"0",VLOOKUP($E74,'CC Yukon SS 2023'!$A$17:$F$101,6,FALSE))</f>
        <v>0</v>
      </c>
    </row>
    <row r="75" spans="1:31" ht="19" customHeight="1" x14ac:dyDescent="0.15">
      <c r="A75" s="225" t="s">
        <v>72</v>
      </c>
      <c r="B75" s="226">
        <v>2006</v>
      </c>
      <c r="C75" s="228" t="s">
        <v>104</v>
      </c>
      <c r="D75" s="226" t="s">
        <v>76</v>
      </c>
      <c r="E75" s="227" t="s">
        <v>187</v>
      </c>
      <c r="F75" s="55">
        <f>IF(ISNA(VLOOKUP($E75,'Ontario Rankings'!$E$6:$M$160,3,FALSE))=TRUE,"0",VLOOKUP($E75,'Ontario Rankings'!$E$6:$M$160,3,FALSE))</f>
        <v>60</v>
      </c>
      <c r="G75" s="263" t="str">
        <f>IF(ISNA(VLOOKUP($E75,'CC Yukon BA'!$A$17:$F$100,6,FALSE))=TRUE,"0",VLOOKUP($E75,'CC Yukon BA'!$A$17:$F$100,6,FALSE))</f>
        <v>0</v>
      </c>
      <c r="H75" s="263" t="str">
        <f>IF(ISNA(VLOOKUP($E75,'CC Yukon SS'!$A$17:$F$100,6,FALSE))=TRUE,"0",VLOOKUP($E75,'CC Yukon SS'!$A$17:$F$100,6,FALSE))</f>
        <v>0</v>
      </c>
      <c r="I75" s="263" t="str">
        <f>IF(ISNA(VLOOKUP($E75,'CC SunPeaks BA'!$A$17:$F$100,6,FALSE))=TRUE,"0",VLOOKUP($E75,'CC SunPeaks BA'!$A$17:$F$100,6,FALSE))</f>
        <v>0</v>
      </c>
      <c r="J75" s="86" t="str">
        <f>IF(ISNA(VLOOKUP($E75,'TT Horseshoe1'!$A$17:$F$100,6,FALSE))=TRUE,"0",VLOOKUP($E75,'TT Horseshoe1'!$A$17:$F$100,6,FALSE))</f>
        <v>0</v>
      </c>
      <c r="K75" s="263" t="str">
        <f>IF(ISNA(VLOOKUP($E75,'CC SunPeaks SS'!$A$17:$F$100,6,FALSE))=TRUE,"0",VLOOKUP($E75,'CC SunPeaks SS'!$A$17:$F$100,6,FALSE))</f>
        <v>0</v>
      </c>
      <c r="L75" s="86" t="str">
        <f>IF(ISNA(VLOOKUP($E75,'TT Horseshoe2'!$A$17:$F$100,6,FALSE))=TRUE,"0",VLOOKUP($E75,'TT Horseshoe2'!$A$17:$F$100,6,FALSE))</f>
        <v>0</v>
      </c>
      <c r="M75" s="263" t="str">
        <f>IF(ISNA(VLOOKUP($E75,'CC Horseshoe SS'!$A$17:$F$100,6,FALSE))=TRUE,"0",VLOOKUP($E75,'CC Horseshoe SS'!$A$17:$F$100,6,FALSE))</f>
        <v>0</v>
      </c>
      <c r="N75" s="263" t="str">
        <f>IF(ISNA(VLOOKUP($E75,'CC Horseshoe BA'!$A$17:$F$100,6,FALSE))=TRUE,"0",VLOOKUP($E75,'CC Horseshoe BA'!$A$17:$F$100,6,FALSE))</f>
        <v>0</v>
      </c>
      <c r="O75" s="288" t="str">
        <f>IF(ISNA(VLOOKUP($E75,'NA Winsport SS'!$A$17:$F$100,6,FALSE))=TRUE,"0",VLOOKUP($E75,'NA Winsport SS'!$A$17:$F$100,6,FALSE))</f>
        <v>0</v>
      </c>
      <c r="P75" s="86">
        <f>IF(ISNA(VLOOKUP($E75,'TT BV 1'!$A$17:$F$100,6,FALSE))=TRUE,"0",VLOOKUP($E75,'TT BV 1'!$A$17:$F$100,6,FALSE))</f>
        <v>0</v>
      </c>
      <c r="Q75" s="86">
        <f>IF(ISNA(VLOOKUP($E75,'TT BV 2'!$A$17:$F$101,6,FALSE))=TRUE,"0",VLOOKUP($E75,'TT BV 2'!$A$17:$F$101,6,FALSE))</f>
        <v>49</v>
      </c>
      <c r="R75" s="86" t="str">
        <f>IF(ISNA(VLOOKUP($E75,'NA Aspen SS'!$A$17:$F$101,6,FALSE))=TRUE,"0",VLOOKUP($E75,'NA Aspen SS'!$A$17:$F$101,6,FALSE))</f>
        <v>0</v>
      </c>
      <c r="S75" s="288" t="str">
        <f>IF(ISNA(VLOOKUP($E75,'Step Up - Avila'!$A$17:$F$101,6,FALSE))=TRUE,"0",VLOOKUP($E75,'Step Up - Avila'!$A$17:$F$101,6,FALSE))</f>
        <v>0</v>
      </c>
      <c r="T75" s="288" t="str">
        <f>IF(ISNA(VLOOKUP($E75,'CWG - PEI - SS'!$A$17:$F$101,6,FALSE))=TRUE,"0",VLOOKUP($E75,'CWG - PEI - SS'!$A$17:$F$101,6,FALSE))</f>
        <v>0</v>
      </c>
      <c r="U75" s="288" t="str">
        <f>IF(ISNA(VLOOKUP($E75,'CWG - PEI - BA'!$A$17:$F$101,6,FALSE))=TRUE,"0",VLOOKUP($E75,'CWG - PEI - BA'!$A$17:$F$101,6,FALSE))</f>
        <v>0</v>
      </c>
      <c r="V75" s="86">
        <f>IF(ISNA(VLOOKUP($E75,'Prov. Champs - CF - SS'!$A$17:$F$101,6,FALSE))=TRUE,"0",VLOOKUP($E75,'Prov. Champs - CF - SS'!$A$17:$F$101,6,FALSE))</f>
        <v>36</v>
      </c>
      <c r="W75" s="86">
        <f>IF(ISNA(VLOOKUP($E75,'Prov. Champs - CF - BA'!$A$17:$F$101,6,FALSE))=TRUE,"0",VLOOKUP($E75,'Prov. Champs - CF - BA'!$A$17:$F$101,6,FALSE))</f>
        <v>27</v>
      </c>
      <c r="X75" s="288" t="str">
        <f>IF(ISNA(VLOOKUP($E75,'NA Stoneham SS'!$A$17:$F$101,6,FALSE))=TRUE,"0",VLOOKUP($E75,'NA Stoneham SS'!$A$17:$F$101,6,FALSE))</f>
        <v>0</v>
      </c>
      <c r="Y75" s="288" t="str">
        <f>IF(ISNA(VLOOKUP($E75,'NA Stoneham BA'!$A$17:$F$101,6,FALSE))=TRUE,"0",VLOOKUP($E75,'NA Stoneham BA'!$A$17:$F$101,6,FALSE))</f>
        <v>0</v>
      </c>
      <c r="Z75" s="274" t="str">
        <f>IF(ISNA(VLOOKUP($E75,'JrNats HP'!$A$17:$F$101,6,FALSE))=TRUE,"0",VLOOKUP($E75,'JrNats HP'!$A$17:$F$101,6,FALSE))</f>
        <v>0</v>
      </c>
      <c r="AA75" s="263" t="str">
        <f>IF(ISNA(VLOOKUP($E75,'CC Winsport HP'!$A$17:$F$101,6,FALSE))=TRUE,"0",VLOOKUP($E75,'CC Winsport HP'!$A$17:$F$101,6,FALSE))</f>
        <v>0</v>
      </c>
      <c r="AB75" s="274" t="str">
        <f>IF(ISNA(VLOOKUP($E75,'JrNats SS'!$A$17:$F$101,6,FALSE))=TRUE,"0",VLOOKUP($E75,'JrNats SS'!$A$17:$F$101,6,FALSE))</f>
        <v>0</v>
      </c>
      <c r="AC75" s="274" t="str">
        <f>IF(ISNA(VLOOKUP($E75,'JrNats BA'!$A$17:$F$101,6,FALSE))=TRUE,"0",VLOOKUP($E75,'JrNats BA'!$A$17:$F$101,6,FALSE))</f>
        <v>0</v>
      </c>
      <c r="AD75" s="263" t="str">
        <f>IF(ISNA(VLOOKUP($E75,'CC Yukon BA 2023'!$A$17:$F$101,6,FALSE))=TRUE,"0",VLOOKUP($E75,'CC Yukon BA 2023'!$A$17:$F$101,6,FALSE))</f>
        <v>0</v>
      </c>
      <c r="AE75" s="263" t="str">
        <f>IF(ISNA(VLOOKUP($E75,'CC Yukon SS 2023'!$A$17:$F$101,6,FALSE))=TRUE,"0",VLOOKUP($E75,'CC Yukon SS 2023'!$A$17:$F$101,6,FALSE))</f>
        <v>0</v>
      </c>
    </row>
    <row r="76" spans="1:31" ht="19" customHeight="1" x14ac:dyDescent="0.15">
      <c r="A76" s="217" t="s">
        <v>71</v>
      </c>
      <c r="B76" s="218">
        <v>2010</v>
      </c>
      <c r="C76" s="218" t="s">
        <v>274</v>
      </c>
      <c r="D76" s="218" t="s">
        <v>78</v>
      </c>
      <c r="E76" s="219" t="s">
        <v>173</v>
      </c>
      <c r="F76" s="288">
        <f>IF(ISNA(VLOOKUP($E76,'Ontario Rankings'!$E$6:$M$160,3,FALSE))=TRUE,"0",VLOOKUP($E76,'Ontario Rankings'!$E$6:$M$160,3,FALSE))</f>
        <v>61</v>
      </c>
      <c r="G76" s="291" t="str">
        <f>IF(ISNA(VLOOKUP($E76,'CC Yukon BA'!$A$17:$F$100,6,FALSE))=TRUE,"0",VLOOKUP($E76,'CC Yukon BA'!$A$17:$F$100,6,FALSE))</f>
        <v>0</v>
      </c>
      <c r="H76" s="291" t="str">
        <f>IF(ISNA(VLOOKUP($E76,'CC Yukon SS'!$A$17:$F$100,6,FALSE))=TRUE,"0",VLOOKUP($E76,'CC Yukon SS'!$A$17:$F$100,6,FALSE))</f>
        <v>0</v>
      </c>
      <c r="I76" s="291" t="str">
        <f>IF(ISNA(VLOOKUP($E76,'CC SunPeaks BA'!$A$17:$F$100,6,FALSE))=TRUE,"0",VLOOKUP($E76,'CC SunPeaks BA'!$A$17:$F$100,6,FALSE))</f>
        <v>0</v>
      </c>
      <c r="J76" s="288" t="str">
        <f>IF(ISNA(VLOOKUP($E76,'TT Horseshoe1'!$A$17:$F$100,6,FALSE))=TRUE,"0",VLOOKUP($E76,'TT Horseshoe1'!$A$17:$F$100,6,FALSE))</f>
        <v>0</v>
      </c>
      <c r="K76" s="291" t="str">
        <f>IF(ISNA(VLOOKUP($E76,'CC SunPeaks SS'!$A$17:$F$100,6,FALSE))=TRUE,"0",VLOOKUP($E76,'CC SunPeaks SS'!$A$17:$F$100,6,FALSE))</f>
        <v>0</v>
      </c>
      <c r="L76" s="288" t="str">
        <f>IF(ISNA(VLOOKUP($E76,'TT Horseshoe2'!$A$17:$F$100,6,FALSE))=TRUE,"0",VLOOKUP($E76,'TT Horseshoe2'!$A$17:$F$100,6,FALSE))</f>
        <v>0</v>
      </c>
      <c r="M76" s="291" t="str">
        <f>IF(ISNA(VLOOKUP($E76,'CC Horseshoe SS'!$A$17:$F$100,6,FALSE))=TRUE,"0",VLOOKUP($E76,'CC Horseshoe SS'!$A$17:$F$100,6,FALSE))</f>
        <v>0</v>
      </c>
      <c r="N76" s="291" t="str">
        <f>IF(ISNA(VLOOKUP($E76,'CC Horseshoe BA'!$A$17:$F$100,6,FALSE))=TRUE,"0",VLOOKUP($E76,'CC Horseshoe BA'!$A$17:$F$100,6,FALSE))</f>
        <v>0</v>
      </c>
      <c r="O76" s="288" t="str">
        <f>IF(ISNA(VLOOKUP($E76,'NA Winsport SS'!$A$17:$F$100,6,FALSE))=TRUE,"0",VLOOKUP($E76,'NA Winsport SS'!$A$17:$F$100,6,FALSE))</f>
        <v>0</v>
      </c>
      <c r="P76" s="288">
        <f>IF(ISNA(VLOOKUP($E76,'TT BV 1'!$A$17:$F$100,6,FALSE))=TRUE,"0",VLOOKUP($E76,'TT BV 1'!$A$17:$F$100,6,FALSE))</f>
        <v>50</v>
      </c>
      <c r="Q76" s="288">
        <f>IF(ISNA(VLOOKUP($E76,'TT BV 2'!$A$17:$F$101,6,FALSE))=TRUE,"0",VLOOKUP($E76,'TT BV 2'!$A$17:$F$101,6,FALSE))</f>
        <v>48</v>
      </c>
      <c r="R76" s="288" t="str">
        <f>IF(ISNA(VLOOKUP($E76,'NA Aspen SS'!$A$17:$F$101,6,FALSE))=TRUE,"0",VLOOKUP($E76,'NA Aspen SS'!$A$17:$F$101,6,FALSE))</f>
        <v>0</v>
      </c>
      <c r="S76" s="288" t="str">
        <f>IF(ISNA(VLOOKUP($E76,'Step Up - Avila'!$A$17:$F$101,6,FALSE))=TRUE,"0",VLOOKUP($E76,'Step Up - Avila'!$A$17:$F$101,6,FALSE))</f>
        <v>0</v>
      </c>
      <c r="T76" s="288" t="str">
        <f>IF(ISNA(VLOOKUP($E76,'CWG - PEI - SS'!$A$17:$F$101,6,FALSE))=TRUE,"0",VLOOKUP($E76,'CWG - PEI - SS'!$A$17:$F$101,6,FALSE))</f>
        <v>0</v>
      </c>
      <c r="U76" s="288" t="str">
        <f>IF(ISNA(VLOOKUP($E76,'CWG - PEI - BA'!$A$17:$F$101,6,FALSE))=TRUE,"0",VLOOKUP($E76,'CWG - PEI - BA'!$A$17:$F$101,6,FALSE))</f>
        <v>0</v>
      </c>
      <c r="V76" s="288">
        <f>IF(ISNA(VLOOKUP($E76,'Prov. Champs - CF - SS'!$A$17:$F$101,6,FALSE))=TRUE,"0",VLOOKUP($E76,'Prov. Champs - CF - SS'!$A$17:$F$101,6,FALSE))</f>
        <v>31</v>
      </c>
      <c r="W76" s="288">
        <f>IF(ISNA(VLOOKUP($E76,'Prov. Champs - CF - BA'!$A$17:$F$101,6,FALSE))=TRUE,"0",VLOOKUP($E76,'Prov. Champs - CF - BA'!$A$17:$F$101,6,FALSE))</f>
        <v>33</v>
      </c>
      <c r="X76" s="288" t="str">
        <f>IF(ISNA(VLOOKUP($E76,'NA Stoneham SS'!$A$17:$F$101,6,FALSE))=TRUE,"0",VLOOKUP($E76,'NA Stoneham SS'!$A$17:$F$101,6,FALSE))</f>
        <v>0</v>
      </c>
      <c r="Y76" s="288" t="str">
        <f>IF(ISNA(VLOOKUP($E76,'NA Stoneham BA'!$A$17:$F$101,6,FALSE))=TRUE,"0",VLOOKUP($E76,'NA Stoneham BA'!$A$17:$F$101,6,FALSE))</f>
        <v>0</v>
      </c>
      <c r="Z76" s="291" t="str">
        <f>IF(ISNA(VLOOKUP($E76,'JrNats HP'!$A$17:$F$101,6,FALSE))=TRUE,"0",VLOOKUP($E76,'JrNats HP'!$A$17:$F$101,6,FALSE))</f>
        <v>0</v>
      </c>
      <c r="AA76" s="291" t="str">
        <f>IF(ISNA(VLOOKUP($E76,'CC Winsport HP'!$A$17:$F$101,6,FALSE))=TRUE,"0",VLOOKUP($E76,'CC Winsport HP'!$A$17:$F$101,6,FALSE))</f>
        <v>0</v>
      </c>
      <c r="AB76" s="291" t="str">
        <f>IF(ISNA(VLOOKUP($E76,'JrNats SS'!$A$17:$F$101,6,FALSE))=TRUE,"0",VLOOKUP($E76,'JrNats SS'!$A$17:$F$101,6,FALSE))</f>
        <v>0</v>
      </c>
      <c r="AC76" s="291" t="str">
        <f>IF(ISNA(VLOOKUP($E76,'JrNats BA'!$A$17:$F$101,6,FALSE))=TRUE,"0",VLOOKUP($E76,'JrNats BA'!$A$17:$F$101,6,FALSE))</f>
        <v>0</v>
      </c>
      <c r="AD76" s="287" t="str">
        <f>IF(ISNA(VLOOKUP($E76,'CC Yukon BA 2023'!$A$17:$F$101,6,FALSE))=TRUE,"0",VLOOKUP($E76,'CC Yukon BA 2023'!$A$17:$F$101,6,FALSE))</f>
        <v>0</v>
      </c>
      <c r="AE76" s="287" t="str">
        <f>IF(ISNA(VLOOKUP($E76,'CC Yukon SS 2023'!$A$17:$F$101,6,FALSE))=TRUE,"0",VLOOKUP($E76,'CC Yukon SS 2023'!$A$17:$F$101,6,FALSE))</f>
        <v>0</v>
      </c>
    </row>
    <row r="77" spans="1:31" s="292" customFormat="1" ht="19" customHeight="1" x14ac:dyDescent="0.15">
      <c r="A77" s="217" t="s">
        <v>71</v>
      </c>
      <c r="B77" s="218">
        <v>2008</v>
      </c>
      <c r="C77" s="218" t="s">
        <v>274</v>
      </c>
      <c r="D77" s="218" t="s">
        <v>77</v>
      </c>
      <c r="E77" s="219" t="s">
        <v>164</v>
      </c>
      <c r="F77" s="288">
        <f>IF(ISNA(VLOOKUP($E77,'Ontario Rankings'!$E$6:$M$160,3,FALSE))=TRUE,"0",VLOOKUP($E77,'Ontario Rankings'!$E$6:$M$160,3,FALSE))</f>
        <v>62</v>
      </c>
      <c r="G77" s="291" t="str">
        <f>IF(ISNA(VLOOKUP($E77,'CC Yukon BA'!$A$17:$F$100,6,FALSE))=TRUE,"0",VLOOKUP($E77,'CC Yukon BA'!$A$17:$F$100,6,FALSE))</f>
        <v>0</v>
      </c>
      <c r="H77" s="291" t="str">
        <f>IF(ISNA(VLOOKUP($E77,'CC Yukon SS'!$A$17:$F$100,6,FALSE))=TRUE,"0",VLOOKUP($E77,'CC Yukon SS'!$A$17:$F$100,6,FALSE))</f>
        <v>0</v>
      </c>
      <c r="I77" s="291" t="str">
        <f>IF(ISNA(VLOOKUP($E77,'CC SunPeaks BA'!$A$17:$F$100,6,FALSE))=TRUE,"0",VLOOKUP($E77,'CC SunPeaks BA'!$A$17:$F$100,6,FALSE))</f>
        <v>0</v>
      </c>
      <c r="J77" s="288" t="str">
        <f>IF(ISNA(VLOOKUP($E77,'TT Horseshoe1'!$A$17:$F$100,6,FALSE))=TRUE,"0",VLOOKUP($E77,'TT Horseshoe1'!$A$17:$F$100,6,FALSE))</f>
        <v>0</v>
      </c>
      <c r="K77" s="291" t="str">
        <f>IF(ISNA(VLOOKUP($E77,'CC SunPeaks SS'!$A$17:$F$100,6,FALSE))=TRUE,"0",VLOOKUP($E77,'CC SunPeaks SS'!$A$17:$F$100,6,FALSE))</f>
        <v>0</v>
      </c>
      <c r="L77" s="288" t="str">
        <f>IF(ISNA(VLOOKUP($E77,'TT Horseshoe2'!$A$17:$F$100,6,FALSE))=TRUE,"0",VLOOKUP($E77,'TT Horseshoe2'!$A$17:$F$100,6,FALSE))</f>
        <v>0</v>
      </c>
      <c r="M77" s="291" t="str">
        <f>IF(ISNA(VLOOKUP($E77,'CC Horseshoe SS'!$A$17:$F$100,6,FALSE))=TRUE,"0",VLOOKUP($E77,'CC Horseshoe SS'!$A$17:$F$100,6,FALSE))</f>
        <v>0</v>
      </c>
      <c r="N77" s="291" t="str">
        <f>IF(ISNA(VLOOKUP($E77,'CC Horseshoe BA'!$A$17:$F$100,6,FALSE))=TRUE,"0",VLOOKUP($E77,'CC Horseshoe BA'!$A$17:$F$100,6,FALSE))</f>
        <v>0</v>
      </c>
      <c r="O77" s="288" t="str">
        <f>IF(ISNA(VLOOKUP($E77,'NA Winsport SS'!$A$17:$F$100,6,FALSE))=TRUE,"0",VLOOKUP($E77,'NA Winsport SS'!$A$17:$F$100,6,FALSE))</f>
        <v>0</v>
      </c>
      <c r="P77" s="288">
        <f>IF(ISNA(VLOOKUP($E77,'TT BV 1'!$A$17:$F$100,6,FALSE))=TRUE,"0",VLOOKUP($E77,'TT BV 1'!$A$17:$F$100,6,FALSE))</f>
        <v>37</v>
      </c>
      <c r="Q77" s="288">
        <f>IF(ISNA(VLOOKUP($E77,'TT BV 2'!$A$17:$F$101,6,FALSE))=TRUE,"0",VLOOKUP($E77,'TT BV 2'!$A$17:$F$101,6,FALSE))</f>
        <v>37</v>
      </c>
      <c r="R77" s="288" t="str">
        <f>IF(ISNA(VLOOKUP($E77,'NA Aspen SS'!$A$17:$F$101,6,FALSE))=TRUE,"0",VLOOKUP($E77,'NA Aspen SS'!$A$17:$F$101,6,FALSE))</f>
        <v>0</v>
      </c>
      <c r="S77" s="288" t="str">
        <f>IF(ISNA(VLOOKUP($E77,'Step Up - Avila'!$A$17:$F$101,6,FALSE))=TRUE,"0",VLOOKUP($E77,'Step Up - Avila'!$A$17:$F$101,6,FALSE))</f>
        <v>0</v>
      </c>
      <c r="T77" s="288" t="str">
        <f>IF(ISNA(VLOOKUP($E77,'CWG - PEI - SS'!$A$17:$F$101,6,FALSE))=TRUE,"0",VLOOKUP($E77,'CWG - PEI - SS'!$A$17:$F$101,6,FALSE))</f>
        <v>0</v>
      </c>
      <c r="U77" s="288" t="str">
        <f>IF(ISNA(VLOOKUP($E77,'CWG - PEI - BA'!$A$17:$F$101,6,FALSE))=TRUE,"0",VLOOKUP($E77,'CWG - PEI - BA'!$A$17:$F$101,6,FALSE))</f>
        <v>0</v>
      </c>
      <c r="V77" s="288" t="str">
        <f>IF(ISNA(VLOOKUP($E77,'Prov. Champs - CF - SS'!$A$17:$F$101,6,FALSE))=TRUE,"0",VLOOKUP($E77,'Prov. Champs - CF - SS'!$A$17:$F$101,6,FALSE))</f>
        <v>0</v>
      </c>
      <c r="W77" s="288" t="str">
        <f>IF(ISNA(VLOOKUP($E77,'Prov. Champs - CF - BA'!$A$17:$F$101,6,FALSE))=TRUE,"0",VLOOKUP($E77,'Prov. Champs - CF - BA'!$A$17:$F$101,6,FALSE))</f>
        <v>0</v>
      </c>
      <c r="X77" s="288" t="str">
        <f>IF(ISNA(VLOOKUP($E77,'NA Stoneham SS'!$A$17:$F$101,6,FALSE))=TRUE,"0",VLOOKUP($E77,'NA Stoneham SS'!$A$17:$F$101,6,FALSE))</f>
        <v>0</v>
      </c>
      <c r="Y77" s="288" t="str">
        <f>IF(ISNA(VLOOKUP($E77,'NA Stoneham BA'!$A$17:$F$101,6,FALSE))=TRUE,"0",VLOOKUP($E77,'NA Stoneham BA'!$A$17:$F$101,6,FALSE))</f>
        <v>0</v>
      </c>
      <c r="Z77" s="291" t="str">
        <f>IF(ISNA(VLOOKUP($E77,'JrNats HP'!$A$17:$F$101,6,FALSE))=TRUE,"0",VLOOKUP($E77,'JrNats HP'!$A$17:$F$101,6,FALSE))</f>
        <v>0</v>
      </c>
      <c r="AA77" s="291" t="str">
        <f>IF(ISNA(VLOOKUP($E77,'CC Winsport HP'!$A$17:$F$101,6,FALSE))=TRUE,"0",VLOOKUP($E77,'CC Winsport HP'!$A$17:$F$101,6,FALSE))</f>
        <v>0</v>
      </c>
      <c r="AB77" s="291" t="str">
        <f>IF(ISNA(VLOOKUP($E77,'JrNats SS'!$A$17:$F$101,6,FALSE))=TRUE,"0",VLOOKUP($E77,'JrNats SS'!$A$17:$F$101,6,FALSE))</f>
        <v>0</v>
      </c>
      <c r="AC77" s="291" t="str">
        <f>IF(ISNA(VLOOKUP($E77,'JrNats BA'!$A$17:$F$101,6,FALSE))=TRUE,"0",VLOOKUP($E77,'JrNats BA'!$A$17:$F$101,6,FALSE))</f>
        <v>0</v>
      </c>
      <c r="AD77" s="287" t="str">
        <f>IF(ISNA(VLOOKUP($E77,'CC Yukon BA 2023'!$A$17:$F$101,6,FALSE))=TRUE,"0",VLOOKUP($E77,'CC Yukon BA 2023'!$A$17:$F$101,6,FALSE))</f>
        <v>0</v>
      </c>
      <c r="AE77" s="287" t="str">
        <f>IF(ISNA(VLOOKUP($E77,'CC Yukon SS 2023'!$A$17:$F$101,6,FALSE))=TRUE,"0",VLOOKUP($E77,'CC Yukon SS 2023'!$A$17:$F$101,6,FALSE))</f>
        <v>0</v>
      </c>
    </row>
    <row r="78" spans="1:31" ht="19" customHeight="1" x14ac:dyDescent="0.15">
      <c r="A78" s="217" t="s">
        <v>71</v>
      </c>
      <c r="B78" s="218">
        <v>2012</v>
      </c>
      <c r="C78" s="218" t="s">
        <v>274</v>
      </c>
      <c r="D78" s="218" t="s">
        <v>79</v>
      </c>
      <c r="E78" s="219" t="s">
        <v>178</v>
      </c>
      <c r="F78" s="288">
        <f>IF(ISNA(VLOOKUP($E78,'Ontario Rankings'!$E$6:$M$160,3,FALSE))=TRUE,"0",VLOOKUP($E78,'Ontario Rankings'!$E$6:$M$160,3,FALSE))</f>
        <v>63</v>
      </c>
      <c r="G78" s="291" t="str">
        <f>IF(ISNA(VLOOKUP($E78,'CC Yukon BA'!$A$17:$F$100,6,FALSE))=TRUE,"0",VLOOKUP($E78,'CC Yukon BA'!$A$17:$F$100,6,FALSE))</f>
        <v>0</v>
      </c>
      <c r="H78" s="291" t="str">
        <f>IF(ISNA(VLOOKUP($E78,'CC Yukon SS'!$A$17:$F$100,6,FALSE))=TRUE,"0",VLOOKUP($E78,'CC Yukon SS'!$A$17:$F$100,6,FALSE))</f>
        <v>0</v>
      </c>
      <c r="I78" s="291" t="str">
        <f>IF(ISNA(VLOOKUP($E78,'CC SunPeaks BA'!$A$17:$F$100,6,FALSE))=TRUE,"0",VLOOKUP($E78,'CC SunPeaks BA'!$A$17:$F$100,6,FALSE))</f>
        <v>0</v>
      </c>
      <c r="J78" s="288" t="str">
        <f>IF(ISNA(VLOOKUP($E78,'TT Horseshoe1'!$A$17:$F$100,6,FALSE))=TRUE,"0",VLOOKUP($E78,'TT Horseshoe1'!$A$17:$F$100,6,FALSE))</f>
        <v>0</v>
      </c>
      <c r="K78" s="291" t="str">
        <f>IF(ISNA(VLOOKUP($E78,'CC SunPeaks SS'!$A$17:$F$100,6,FALSE))=TRUE,"0",VLOOKUP($E78,'CC SunPeaks SS'!$A$17:$F$100,6,FALSE))</f>
        <v>0</v>
      </c>
      <c r="L78" s="288" t="str">
        <f>IF(ISNA(VLOOKUP($E78,'TT Horseshoe2'!$A$17:$F$100,6,FALSE))=TRUE,"0",VLOOKUP($E78,'TT Horseshoe2'!$A$17:$F$100,6,FALSE))</f>
        <v>0</v>
      </c>
      <c r="M78" s="291" t="str">
        <f>IF(ISNA(VLOOKUP($E78,'CC Horseshoe SS'!$A$17:$F$100,6,FALSE))=TRUE,"0",VLOOKUP($E78,'CC Horseshoe SS'!$A$17:$F$100,6,FALSE))</f>
        <v>0</v>
      </c>
      <c r="N78" s="291" t="str">
        <f>IF(ISNA(VLOOKUP($E78,'CC Horseshoe BA'!$A$17:$F$100,6,FALSE))=TRUE,"0",VLOOKUP($E78,'CC Horseshoe BA'!$A$17:$F$100,6,FALSE))</f>
        <v>0</v>
      </c>
      <c r="O78" s="288" t="str">
        <f>IF(ISNA(VLOOKUP($E78,'NA Winsport SS'!$A$17:$F$100,6,FALSE))=TRUE,"0",VLOOKUP($E78,'NA Winsport SS'!$A$17:$F$100,6,FALSE))</f>
        <v>0</v>
      </c>
      <c r="P78" s="288">
        <f>IF(ISNA(VLOOKUP($E78,'TT BV 1'!$A$17:$F$100,6,FALSE))=TRUE,"0",VLOOKUP($E78,'TT BV 1'!$A$17:$F$100,6,FALSE))</f>
        <v>42</v>
      </c>
      <c r="Q78" s="288">
        <f>IF(ISNA(VLOOKUP($E78,'TT BV 2'!$A$17:$F$101,6,FALSE))=TRUE,"0",VLOOKUP($E78,'TT BV 2'!$A$17:$F$101,6,FALSE))</f>
        <v>35</v>
      </c>
      <c r="R78" s="288" t="str">
        <f>IF(ISNA(VLOOKUP($E78,'NA Aspen SS'!$A$17:$F$101,6,FALSE))=TRUE,"0",VLOOKUP($E78,'NA Aspen SS'!$A$17:$F$101,6,FALSE))</f>
        <v>0</v>
      </c>
      <c r="S78" s="288" t="str">
        <f>IF(ISNA(VLOOKUP($E78,'Step Up - Avila'!$A$17:$F$101,6,FALSE))=TRUE,"0",VLOOKUP($E78,'Step Up - Avila'!$A$17:$F$101,6,FALSE))</f>
        <v>0</v>
      </c>
      <c r="T78" s="288" t="str">
        <f>IF(ISNA(VLOOKUP($E78,'CWG - PEI - SS'!$A$17:$F$101,6,FALSE))=TRUE,"0",VLOOKUP($E78,'CWG - PEI - SS'!$A$17:$F$101,6,FALSE))</f>
        <v>0</v>
      </c>
      <c r="U78" s="288" t="str">
        <f>IF(ISNA(VLOOKUP($E78,'CWG - PEI - BA'!$A$17:$F$101,6,FALSE))=TRUE,"0",VLOOKUP($E78,'CWG - PEI - BA'!$A$17:$F$101,6,FALSE))</f>
        <v>0</v>
      </c>
      <c r="V78" s="288" t="str">
        <f>IF(ISNA(VLOOKUP($E78,'Prov. Champs - CF - SS'!$A$17:$F$101,6,FALSE))=TRUE,"0",VLOOKUP($E78,'Prov. Champs - CF - SS'!$A$17:$F$101,6,FALSE))</f>
        <v>0</v>
      </c>
      <c r="W78" s="288" t="str">
        <f>IF(ISNA(VLOOKUP($E78,'Prov. Champs - CF - BA'!$A$17:$F$101,6,FALSE))=TRUE,"0",VLOOKUP($E78,'Prov. Champs - CF - BA'!$A$17:$F$101,6,FALSE))</f>
        <v>0</v>
      </c>
      <c r="X78" s="288" t="str">
        <f>IF(ISNA(VLOOKUP($E78,'NA Stoneham SS'!$A$17:$F$101,6,FALSE))=TRUE,"0",VLOOKUP($E78,'NA Stoneham SS'!$A$17:$F$101,6,FALSE))</f>
        <v>0</v>
      </c>
      <c r="Y78" s="288" t="str">
        <f>IF(ISNA(VLOOKUP($E78,'NA Stoneham BA'!$A$17:$F$101,6,FALSE))=TRUE,"0",VLOOKUP($E78,'NA Stoneham BA'!$A$17:$F$101,6,FALSE))</f>
        <v>0</v>
      </c>
      <c r="Z78" s="291" t="str">
        <f>IF(ISNA(VLOOKUP($E78,'JrNats HP'!$A$17:$F$101,6,FALSE))=TRUE,"0",VLOOKUP($E78,'JrNats HP'!$A$17:$F$101,6,FALSE))</f>
        <v>0</v>
      </c>
      <c r="AA78" s="291" t="str">
        <f>IF(ISNA(VLOOKUP($E78,'CC Winsport HP'!$A$17:$F$101,6,FALSE))=TRUE,"0",VLOOKUP($E78,'CC Winsport HP'!$A$17:$F$101,6,FALSE))</f>
        <v>0</v>
      </c>
      <c r="AB78" s="291" t="str">
        <f>IF(ISNA(VLOOKUP($E78,'JrNats SS'!$A$17:$F$101,6,FALSE))=TRUE,"0",VLOOKUP($E78,'JrNats SS'!$A$17:$F$101,6,FALSE))</f>
        <v>0</v>
      </c>
      <c r="AC78" s="291" t="str">
        <f>IF(ISNA(VLOOKUP($E78,'JrNats BA'!$A$17:$F$101,6,FALSE))=TRUE,"0",VLOOKUP($E78,'JrNats BA'!$A$17:$F$101,6,FALSE))</f>
        <v>0</v>
      </c>
      <c r="AD78" s="287" t="str">
        <f>IF(ISNA(VLOOKUP($E78,'CC Yukon BA 2023'!$A$17:$F$101,6,FALSE))=TRUE,"0",VLOOKUP($E78,'CC Yukon BA 2023'!$A$17:$F$101,6,FALSE))</f>
        <v>0</v>
      </c>
      <c r="AE78" s="287" t="str">
        <f>IF(ISNA(VLOOKUP($E78,'CC Yukon SS 2023'!$A$17:$F$101,6,FALSE))=TRUE,"0",VLOOKUP($E78,'CC Yukon SS 2023'!$A$17:$F$101,6,FALSE))</f>
        <v>0</v>
      </c>
    </row>
    <row r="79" spans="1:31" ht="19" customHeight="1" x14ac:dyDescent="0.15">
      <c r="A79" s="229" t="s">
        <v>247</v>
      </c>
      <c r="B79" s="226">
        <v>2011</v>
      </c>
      <c r="C79" s="228" t="s">
        <v>104</v>
      </c>
      <c r="D79" s="226" t="s">
        <v>78</v>
      </c>
      <c r="E79" s="230" t="s">
        <v>235</v>
      </c>
      <c r="F79" s="55">
        <f>IF(ISNA(VLOOKUP($E79,'Ontario Rankings'!$E$6:$M$160,3,FALSE))=TRUE,"0",VLOOKUP($E79,'Ontario Rankings'!$E$6:$M$160,3,FALSE))</f>
        <v>65</v>
      </c>
      <c r="G79" s="263" t="str">
        <f>IF(ISNA(VLOOKUP($E79,'CC Yukon BA'!$A$17:$F$100,6,FALSE))=TRUE,"0",VLOOKUP($E79,'CC Yukon BA'!$A$17:$F$100,6,FALSE))</f>
        <v>0</v>
      </c>
      <c r="H79" s="263" t="str">
        <f>IF(ISNA(VLOOKUP($E79,'CC Yukon SS'!$A$17:$F$100,6,FALSE))=TRUE,"0",VLOOKUP($E79,'CC Yukon SS'!$A$17:$F$100,6,FALSE))</f>
        <v>0</v>
      </c>
      <c r="I79" s="263" t="str">
        <f>IF(ISNA(VLOOKUP($E79,'CC SunPeaks BA'!$A$17:$F$100,6,FALSE))=TRUE,"0",VLOOKUP($E79,'CC SunPeaks BA'!$A$17:$F$100,6,FALSE))</f>
        <v>0</v>
      </c>
      <c r="J79" s="86" t="str">
        <f>IF(ISNA(VLOOKUP($E79,'TT Horseshoe1'!$A$17:$F$100,6,FALSE))=TRUE,"0",VLOOKUP($E79,'TT Horseshoe1'!$A$17:$F$100,6,FALSE))</f>
        <v>0</v>
      </c>
      <c r="K79" s="263" t="str">
        <f>IF(ISNA(VLOOKUP($E79,'CC SunPeaks SS'!$A$17:$F$100,6,FALSE))=TRUE,"0",VLOOKUP($E79,'CC SunPeaks SS'!$A$17:$F$100,6,FALSE))</f>
        <v>0</v>
      </c>
      <c r="L79" s="86" t="str">
        <f>IF(ISNA(VLOOKUP($E79,'TT Horseshoe2'!$A$17:$F$100,6,FALSE))=TRUE,"0",VLOOKUP($E79,'TT Horseshoe2'!$A$17:$F$100,6,FALSE))</f>
        <v>0</v>
      </c>
      <c r="M79" s="263" t="str">
        <f>IF(ISNA(VLOOKUP($E79,'CC Horseshoe SS'!$A$17:$F$100,6,FALSE))=TRUE,"0",VLOOKUP($E79,'CC Horseshoe SS'!$A$17:$F$100,6,FALSE))</f>
        <v>0</v>
      </c>
      <c r="N79" s="263" t="str">
        <f>IF(ISNA(VLOOKUP($E79,'CC Horseshoe BA'!$A$17:$F$100,6,FALSE))=TRUE,"0",VLOOKUP($E79,'CC Horseshoe BA'!$A$17:$F$100,6,FALSE))</f>
        <v>0</v>
      </c>
      <c r="O79" s="288" t="str">
        <f>IF(ISNA(VLOOKUP($E79,'NA Winsport SS'!$A$17:$F$100,6,FALSE))=TRUE,"0",VLOOKUP($E79,'NA Winsport SS'!$A$17:$F$100,6,FALSE))</f>
        <v>0</v>
      </c>
      <c r="P79" s="86" t="str">
        <f>IF(ISNA(VLOOKUP($E79,'TT BV 1'!$A$17:$F$100,6,FALSE))=TRUE,"0",VLOOKUP($E79,'TT BV 1'!$A$17:$F$100,6,FALSE))</f>
        <v>0</v>
      </c>
      <c r="Q79" s="86" t="str">
        <f>IF(ISNA(VLOOKUP($E79,'TT BV 2'!$A$17:$F$101,6,FALSE))=TRUE,"0",VLOOKUP($E79,'TT BV 2'!$A$17:$F$101,6,FALSE))</f>
        <v>0</v>
      </c>
      <c r="R79" s="86" t="str">
        <f>IF(ISNA(VLOOKUP($E79,'NA Aspen SS'!$A$17:$F$101,6,FALSE))=TRUE,"0",VLOOKUP($E79,'NA Aspen SS'!$A$17:$F$101,6,FALSE))</f>
        <v>0</v>
      </c>
      <c r="S79" s="288" t="str">
        <f>IF(ISNA(VLOOKUP($E79,'Step Up - Avila'!$A$17:$F$101,6,FALSE))=TRUE,"0",VLOOKUP($E79,'Step Up - Avila'!$A$17:$F$101,6,FALSE))</f>
        <v>0</v>
      </c>
      <c r="T79" s="288" t="str">
        <f>IF(ISNA(VLOOKUP($E79,'CWG - PEI - SS'!$A$17:$F$101,6,FALSE))=TRUE,"0",VLOOKUP($E79,'CWG - PEI - SS'!$A$17:$F$101,6,FALSE))</f>
        <v>0</v>
      </c>
      <c r="U79" s="288" t="str">
        <f>IF(ISNA(VLOOKUP($E79,'CWG - PEI - BA'!$A$17:$F$101,6,FALSE))=TRUE,"0",VLOOKUP($E79,'CWG - PEI - BA'!$A$17:$F$101,6,FALSE))</f>
        <v>0</v>
      </c>
      <c r="V79" s="86">
        <f>IF(ISNA(VLOOKUP($E79,'Prov. Champs - CF - SS'!$A$17:$F$101,6,FALSE))=TRUE,"0",VLOOKUP($E79,'Prov. Champs - CF - SS'!$A$17:$F$101,6,FALSE))</f>
        <v>32</v>
      </c>
      <c r="W79" s="86">
        <f>IF(ISNA(VLOOKUP($E79,'Prov. Champs - CF - BA'!$A$17:$F$101,6,FALSE))=TRUE,"0",VLOOKUP($E79,'Prov. Champs - CF - BA'!$A$17:$F$101,6,FALSE))</f>
        <v>24</v>
      </c>
      <c r="X79" s="288" t="str">
        <f>IF(ISNA(VLOOKUP($E79,'NA Stoneham SS'!$A$17:$F$101,6,FALSE))=TRUE,"0",VLOOKUP($E79,'NA Stoneham SS'!$A$17:$F$101,6,FALSE))</f>
        <v>0</v>
      </c>
      <c r="Y79" s="288" t="str">
        <f>IF(ISNA(VLOOKUP($E79,'NA Stoneham BA'!$A$17:$F$101,6,FALSE))=TRUE,"0",VLOOKUP($E79,'NA Stoneham BA'!$A$17:$F$101,6,FALSE))</f>
        <v>0</v>
      </c>
      <c r="Z79" s="274" t="str">
        <f>IF(ISNA(VLOOKUP($E79,'JrNats HP'!$A$17:$F$101,6,FALSE))=TRUE,"0",VLOOKUP($E79,'JrNats HP'!$A$17:$F$101,6,FALSE))</f>
        <v>0</v>
      </c>
      <c r="AA79" s="263" t="str">
        <f>IF(ISNA(VLOOKUP($E79,'CC Winsport HP'!$A$17:$F$101,6,FALSE))=TRUE,"0",VLOOKUP($E79,'CC Winsport HP'!$A$17:$F$101,6,FALSE))</f>
        <v>0</v>
      </c>
      <c r="AB79" s="274" t="str">
        <f>IF(ISNA(VLOOKUP($E79,'JrNats SS'!$A$17:$F$101,6,FALSE))=TRUE,"0",VLOOKUP($E79,'JrNats SS'!$A$17:$F$101,6,FALSE))</f>
        <v>0</v>
      </c>
      <c r="AC79" s="274" t="str">
        <f>IF(ISNA(VLOOKUP($E79,'JrNats BA'!$A$17:$F$101,6,FALSE))=TRUE,"0",VLOOKUP($E79,'JrNats BA'!$A$17:$F$101,6,FALSE))</f>
        <v>0</v>
      </c>
      <c r="AD79" s="263" t="str">
        <f>IF(ISNA(VLOOKUP($E79,'CC Yukon BA 2023'!$A$17:$F$101,6,FALSE))=TRUE,"0",VLOOKUP($E79,'CC Yukon BA 2023'!$A$17:$F$101,6,FALSE))</f>
        <v>0</v>
      </c>
      <c r="AE79" s="263" t="str">
        <f>IF(ISNA(VLOOKUP($E79,'CC Yukon SS 2023'!$A$17:$F$101,6,FALSE))=TRUE,"0",VLOOKUP($E79,'CC Yukon SS 2023'!$A$17:$F$101,6,FALSE))</f>
        <v>0</v>
      </c>
    </row>
    <row r="80" spans="1:31" s="292" customFormat="1" ht="19" customHeight="1" x14ac:dyDescent="0.15">
      <c r="A80" s="229" t="s">
        <v>247</v>
      </c>
      <c r="B80" s="226">
        <v>2006</v>
      </c>
      <c r="C80" s="228" t="s">
        <v>104</v>
      </c>
      <c r="D80" s="226" t="s">
        <v>76</v>
      </c>
      <c r="E80" s="230" t="s">
        <v>234</v>
      </c>
      <c r="F80" s="55">
        <f>IF(ISNA(VLOOKUP($E80,'Ontario Rankings'!$E$6:$M$160,3,FALSE))=TRUE,"0",VLOOKUP($E80,'Ontario Rankings'!$E$6:$M$160,3,FALSE))</f>
        <v>67</v>
      </c>
      <c r="G80" s="263" t="str">
        <f>IF(ISNA(VLOOKUP($E80,'CC Yukon BA'!$A$17:$F$100,6,FALSE))=TRUE,"0",VLOOKUP($E80,'CC Yukon BA'!$A$17:$F$100,6,FALSE))</f>
        <v>0</v>
      </c>
      <c r="H80" s="263" t="str">
        <f>IF(ISNA(VLOOKUP($E80,'CC Yukon SS'!$A$17:$F$100,6,FALSE))=TRUE,"0",VLOOKUP($E80,'CC Yukon SS'!$A$17:$F$100,6,FALSE))</f>
        <v>0</v>
      </c>
      <c r="I80" s="263" t="str">
        <f>IF(ISNA(VLOOKUP($E80,'CC SunPeaks BA'!$A$17:$F$100,6,FALSE))=TRUE,"0",VLOOKUP($E80,'CC SunPeaks BA'!$A$17:$F$100,6,FALSE))</f>
        <v>0</v>
      </c>
      <c r="J80" s="86" t="str">
        <f>IF(ISNA(VLOOKUP($E80,'TT Horseshoe1'!$A$17:$F$100,6,FALSE))=TRUE,"0",VLOOKUP($E80,'TT Horseshoe1'!$A$17:$F$100,6,FALSE))</f>
        <v>0</v>
      </c>
      <c r="K80" s="263" t="str">
        <f>IF(ISNA(VLOOKUP($E80,'CC SunPeaks SS'!$A$17:$F$100,6,FALSE))=TRUE,"0",VLOOKUP($E80,'CC SunPeaks SS'!$A$17:$F$100,6,FALSE))</f>
        <v>0</v>
      </c>
      <c r="L80" s="86" t="str">
        <f>IF(ISNA(VLOOKUP($E80,'TT Horseshoe2'!$A$17:$F$100,6,FALSE))=TRUE,"0",VLOOKUP($E80,'TT Horseshoe2'!$A$17:$F$100,6,FALSE))</f>
        <v>0</v>
      </c>
      <c r="M80" s="263" t="str">
        <f>IF(ISNA(VLOOKUP($E80,'CC Horseshoe SS'!$A$17:$F$100,6,FALSE))=TRUE,"0",VLOOKUP($E80,'CC Horseshoe SS'!$A$17:$F$100,6,FALSE))</f>
        <v>0</v>
      </c>
      <c r="N80" s="263" t="str">
        <f>IF(ISNA(VLOOKUP($E80,'CC Horseshoe BA'!$A$17:$F$100,6,FALSE))=TRUE,"0",VLOOKUP($E80,'CC Horseshoe BA'!$A$17:$F$100,6,FALSE))</f>
        <v>0</v>
      </c>
      <c r="O80" s="288" t="str">
        <f>IF(ISNA(VLOOKUP($E80,'NA Winsport SS'!$A$17:$F$100,6,FALSE))=TRUE,"0",VLOOKUP($E80,'NA Winsport SS'!$A$17:$F$100,6,FALSE))</f>
        <v>0</v>
      </c>
      <c r="P80" s="86" t="str">
        <f>IF(ISNA(VLOOKUP($E80,'TT BV 1'!$A$17:$F$100,6,FALSE))=TRUE,"0",VLOOKUP($E80,'TT BV 1'!$A$17:$F$100,6,FALSE))</f>
        <v>0</v>
      </c>
      <c r="Q80" s="86" t="str">
        <f>IF(ISNA(VLOOKUP($E80,'TT BV 2'!$A$17:$F$101,6,FALSE))=TRUE,"0",VLOOKUP($E80,'TT BV 2'!$A$17:$F$101,6,FALSE))</f>
        <v>0</v>
      </c>
      <c r="R80" s="86" t="str">
        <f>IF(ISNA(VLOOKUP($E80,'NA Aspen SS'!$A$17:$F$101,6,FALSE))=TRUE,"0",VLOOKUP($E80,'NA Aspen SS'!$A$17:$F$101,6,FALSE))</f>
        <v>0</v>
      </c>
      <c r="S80" s="288" t="str">
        <f>IF(ISNA(VLOOKUP($E80,'Step Up - Avila'!$A$17:$F$101,6,FALSE))=TRUE,"0",VLOOKUP($E80,'Step Up - Avila'!$A$17:$F$101,6,FALSE))</f>
        <v>0</v>
      </c>
      <c r="T80" s="288" t="str">
        <f>IF(ISNA(VLOOKUP($E80,'CWG - PEI - SS'!$A$17:$F$101,6,FALSE))=TRUE,"0",VLOOKUP($E80,'CWG - PEI - SS'!$A$17:$F$101,6,FALSE))</f>
        <v>0</v>
      </c>
      <c r="U80" s="288" t="str">
        <f>IF(ISNA(VLOOKUP($E80,'CWG - PEI - BA'!$A$17:$F$101,6,FALSE))=TRUE,"0",VLOOKUP($E80,'CWG - PEI - BA'!$A$17:$F$101,6,FALSE))</f>
        <v>0</v>
      </c>
      <c r="V80" s="86">
        <f>IF(ISNA(VLOOKUP($E80,'Prov. Champs - CF - SS'!$A$17:$F$101,6,FALSE))=TRUE,"0",VLOOKUP($E80,'Prov. Champs - CF - SS'!$A$17:$F$101,6,FALSE))</f>
        <v>29</v>
      </c>
      <c r="W80" s="86">
        <f>IF(ISNA(VLOOKUP($E80,'Prov. Champs - CF - BA'!$A$17:$F$101,6,FALSE))=TRUE,"0",VLOOKUP($E80,'Prov. Champs - CF - BA'!$A$17:$F$101,6,FALSE))</f>
        <v>30</v>
      </c>
      <c r="X80" s="288" t="str">
        <f>IF(ISNA(VLOOKUP($E80,'NA Stoneham SS'!$A$17:$F$101,6,FALSE))=TRUE,"0",VLOOKUP($E80,'NA Stoneham SS'!$A$17:$F$101,6,FALSE))</f>
        <v>0</v>
      </c>
      <c r="Y80" s="288" t="str">
        <f>IF(ISNA(VLOOKUP($E80,'NA Stoneham BA'!$A$17:$F$101,6,FALSE))=TRUE,"0",VLOOKUP($E80,'NA Stoneham BA'!$A$17:$F$101,6,FALSE))</f>
        <v>0</v>
      </c>
      <c r="Z80" s="274" t="str">
        <f>IF(ISNA(VLOOKUP($E80,'JrNats HP'!$A$17:$F$101,6,FALSE))=TRUE,"0",VLOOKUP($E80,'JrNats HP'!$A$17:$F$101,6,FALSE))</f>
        <v>0</v>
      </c>
      <c r="AA80" s="263" t="str">
        <f>IF(ISNA(VLOOKUP($E80,'CC Winsport HP'!$A$17:$F$101,6,FALSE))=TRUE,"0",VLOOKUP($E80,'CC Winsport HP'!$A$17:$F$101,6,FALSE))</f>
        <v>0</v>
      </c>
      <c r="AB80" s="274" t="str">
        <f>IF(ISNA(VLOOKUP($E80,'JrNats SS'!$A$17:$F$101,6,FALSE))=TRUE,"0",VLOOKUP($E80,'JrNats SS'!$A$17:$F$101,6,FALSE))</f>
        <v>0</v>
      </c>
      <c r="AC80" s="274" t="str">
        <f>IF(ISNA(VLOOKUP($E80,'JrNats BA'!$A$17:$F$101,6,FALSE))=TRUE,"0",VLOOKUP($E80,'JrNats BA'!$A$17:$F$101,6,FALSE))</f>
        <v>0</v>
      </c>
      <c r="AD80" s="263" t="str">
        <f>IF(ISNA(VLOOKUP($E80,'CC Yukon BA 2023'!$A$17:$F$101,6,FALSE))=TRUE,"0",VLOOKUP($E80,'CC Yukon BA 2023'!$A$17:$F$101,6,FALSE))</f>
        <v>0</v>
      </c>
      <c r="AE80" s="263" t="str">
        <f>IF(ISNA(VLOOKUP($E80,'CC Yukon SS 2023'!$A$17:$F$101,6,FALSE))=TRUE,"0",VLOOKUP($E80,'CC Yukon SS 2023'!$A$17:$F$101,6,FALSE))</f>
        <v>0</v>
      </c>
    </row>
    <row r="81" spans="1:31" ht="19" customHeight="1" x14ac:dyDescent="0.15">
      <c r="A81" s="225" t="s">
        <v>71</v>
      </c>
      <c r="B81" s="226">
        <v>2013</v>
      </c>
      <c r="C81" s="228" t="s">
        <v>104</v>
      </c>
      <c r="D81" s="226" t="s">
        <v>79</v>
      </c>
      <c r="E81" s="227" t="s">
        <v>179</v>
      </c>
      <c r="F81" s="55">
        <f>IF(ISNA(VLOOKUP($E81,'Ontario Rankings'!$E$6:$M$160,3,FALSE))=TRUE,"0",VLOOKUP($E81,'Ontario Rankings'!$E$6:$M$160,3,FALSE))</f>
        <v>68</v>
      </c>
      <c r="G81" s="263" t="str">
        <f>IF(ISNA(VLOOKUP($E81,'CC Yukon BA'!$A$17:$F$100,6,FALSE))=TRUE,"0",VLOOKUP($E81,'CC Yukon BA'!$A$17:$F$100,6,FALSE))</f>
        <v>0</v>
      </c>
      <c r="H81" s="263" t="str">
        <f>IF(ISNA(VLOOKUP($E81,'CC Yukon SS'!$A$17:$F$100,6,FALSE))=TRUE,"0",VLOOKUP($E81,'CC Yukon SS'!$A$17:$F$100,6,FALSE))</f>
        <v>0</v>
      </c>
      <c r="I81" s="263" t="str">
        <f>IF(ISNA(VLOOKUP($E81,'CC SunPeaks BA'!$A$17:$F$100,6,FALSE))=TRUE,"0",VLOOKUP($E81,'CC SunPeaks BA'!$A$17:$F$100,6,FALSE))</f>
        <v>0</v>
      </c>
      <c r="J81" s="86" t="str">
        <f>IF(ISNA(VLOOKUP($E81,'TT Horseshoe1'!$A$17:$F$100,6,FALSE))=TRUE,"0",VLOOKUP($E81,'TT Horseshoe1'!$A$17:$F$100,6,FALSE))</f>
        <v>0</v>
      </c>
      <c r="K81" s="263" t="str">
        <f>IF(ISNA(VLOOKUP($E81,'CC SunPeaks SS'!$A$17:$F$100,6,FALSE))=TRUE,"0",VLOOKUP($E81,'CC SunPeaks SS'!$A$17:$F$100,6,FALSE))</f>
        <v>0</v>
      </c>
      <c r="L81" s="86" t="str">
        <f>IF(ISNA(VLOOKUP($E81,'TT Horseshoe2'!$A$17:$F$100,6,FALSE))=TRUE,"0",VLOOKUP($E81,'TT Horseshoe2'!$A$17:$F$100,6,FALSE))</f>
        <v>0</v>
      </c>
      <c r="M81" s="263" t="str">
        <f>IF(ISNA(VLOOKUP($E81,'CC Horseshoe SS'!$A$17:$F$100,6,FALSE))=TRUE,"0",VLOOKUP($E81,'CC Horseshoe SS'!$A$17:$F$100,6,FALSE))</f>
        <v>0</v>
      </c>
      <c r="N81" s="263" t="str">
        <f>IF(ISNA(VLOOKUP($E81,'CC Horseshoe BA'!$A$17:$F$100,6,FALSE))=TRUE,"0",VLOOKUP($E81,'CC Horseshoe BA'!$A$17:$F$100,6,FALSE))</f>
        <v>0</v>
      </c>
      <c r="O81" s="288" t="str">
        <f>IF(ISNA(VLOOKUP($E81,'NA Winsport SS'!$A$17:$F$100,6,FALSE))=TRUE,"0",VLOOKUP($E81,'NA Winsport SS'!$A$17:$F$100,6,FALSE))</f>
        <v>0</v>
      </c>
      <c r="P81" s="86">
        <f>IF(ISNA(VLOOKUP($E81,'TT BV 1'!$A$17:$F$100,6,FALSE))=TRUE,"0",VLOOKUP($E81,'TT BV 1'!$A$17:$F$100,6,FALSE))</f>
        <v>44</v>
      </c>
      <c r="Q81" s="86">
        <f>IF(ISNA(VLOOKUP($E81,'TT BV 2'!$A$17:$F$101,6,FALSE))=TRUE,"0",VLOOKUP($E81,'TT BV 2'!$A$17:$F$101,6,FALSE))</f>
        <v>46</v>
      </c>
      <c r="R81" s="86" t="str">
        <f>IF(ISNA(VLOOKUP($E81,'NA Aspen SS'!$A$17:$F$101,6,FALSE))=TRUE,"0",VLOOKUP($E81,'NA Aspen SS'!$A$17:$F$101,6,FALSE))</f>
        <v>0</v>
      </c>
      <c r="S81" s="288" t="str">
        <f>IF(ISNA(VLOOKUP($E81,'Step Up - Avila'!$A$17:$F$101,6,FALSE))=TRUE,"0",VLOOKUP($E81,'Step Up - Avila'!$A$17:$F$101,6,FALSE))</f>
        <v>0</v>
      </c>
      <c r="T81" s="288" t="str">
        <f>IF(ISNA(VLOOKUP($E81,'CWG - PEI - SS'!$A$17:$F$101,6,FALSE))=TRUE,"0",VLOOKUP($E81,'CWG - PEI - SS'!$A$17:$F$101,6,FALSE))</f>
        <v>0</v>
      </c>
      <c r="U81" s="288" t="str">
        <f>IF(ISNA(VLOOKUP($E81,'CWG - PEI - BA'!$A$17:$F$101,6,FALSE))=TRUE,"0",VLOOKUP($E81,'CWG - PEI - BA'!$A$17:$F$101,6,FALSE))</f>
        <v>0</v>
      </c>
      <c r="V81" s="86" t="str">
        <f>IF(ISNA(VLOOKUP($E81,'Prov. Champs - CF - SS'!$A$17:$F$101,6,FALSE))=TRUE,"0",VLOOKUP($E81,'Prov. Champs - CF - SS'!$A$17:$F$101,6,FALSE))</f>
        <v>0</v>
      </c>
      <c r="W81" s="86" t="str">
        <f>IF(ISNA(VLOOKUP($E81,'Prov. Champs - CF - BA'!$A$17:$F$101,6,FALSE))=TRUE,"0",VLOOKUP($E81,'Prov. Champs - CF - BA'!$A$17:$F$101,6,FALSE))</f>
        <v>0</v>
      </c>
      <c r="X81" s="288" t="str">
        <f>IF(ISNA(VLOOKUP($E81,'NA Stoneham SS'!$A$17:$F$101,6,FALSE))=TRUE,"0",VLOOKUP($E81,'NA Stoneham SS'!$A$17:$F$101,6,FALSE))</f>
        <v>0</v>
      </c>
      <c r="Y81" s="288" t="str">
        <f>IF(ISNA(VLOOKUP($E81,'NA Stoneham BA'!$A$17:$F$101,6,FALSE))=TRUE,"0",VLOOKUP($E81,'NA Stoneham BA'!$A$17:$F$101,6,FALSE))</f>
        <v>0</v>
      </c>
      <c r="Z81" s="274" t="str">
        <f>IF(ISNA(VLOOKUP($E81,'JrNats HP'!$A$17:$F$101,6,FALSE))=TRUE,"0",VLOOKUP($E81,'JrNats HP'!$A$17:$F$101,6,FALSE))</f>
        <v>0</v>
      </c>
      <c r="AA81" s="263" t="str">
        <f>IF(ISNA(VLOOKUP($E81,'CC Winsport HP'!$A$17:$F$101,6,FALSE))=TRUE,"0",VLOOKUP($E81,'CC Winsport HP'!$A$17:$F$101,6,FALSE))</f>
        <v>0</v>
      </c>
      <c r="AB81" s="274" t="str">
        <f>IF(ISNA(VLOOKUP($E81,'JrNats SS'!$A$17:$F$101,6,FALSE))=TRUE,"0",VLOOKUP($E81,'JrNats SS'!$A$17:$F$101,6,FALSE))</f>
        <v>0</v>
      </c>
      <c r="AC81" s="274" t="str">
        <f>IF(ISNA(VLOOKUP($E81,'JrNats BA'!$A$17:$F$101,6,FALSE))=TRUE,"0",VLOOKUP($E81,'JrNats BA'!$A$17:$F$101,6,FALSE))</f>
        <v>0</v>
      </c>
      <c r="AD81" s="263" t="str">
        <f>IF(ISNA(VLOOKUP($E81,'CC Yukon BA 2023'!$A$17:$F$101,6,FALSE))=TRUE,"0",VLOOKUP($E81,'CC Yukon BA 2023'!$A$17:$F$101,6,FALSE))</f>
        <v>0</v>
      </c>
      <c r="AE81" s="263" t="str">
        <f>IF(ISNA(VLOOKUP($E81,'CC Yukon SS 2023'!$A$17:$F$101,6,FALSE))=TRUE,"0",VLOOKUP($E81,'CC Yukon SS 2023'!$A$17:$F$101,6,FALSE))</f>
        <v>0</v>
      </c>
    </row>
    <row r="82" spans="1:31" ht="19" customHeight="1" x14ac:dyDescent="0.15">
      <c r="A82" s="217" t="s">
        <v>247</v>
      </c>
      <c r="B82" s="218">
        <v>2010</v>
      </c>
      <c r="C82" s="218" t="s">
        <v>274</v>
      </c>
      <c r="D82" s="218" t="s">
        <v>78</v>
      </c>
      <c r="E82" s="232" t="s">
        <v>233</v>
      </c>
      <c r="F82" s="288">
        <f>IF(ISNA(VLOOKUP($E82,'Ontario Rankings'!$E$6:$M$160,3,FALSE))=TRUE,"0",VLOOKUP($E82,'Ontario Rankings'!$E$6:$M$160,3,FALSE))</f>
        <v>69</v>
      </c>
      <c r="G82" s="291" t="str">
        <f>IF(ISNA(VLOOKUP($E82,'CC Yukon BA'!$A$17:$F$100,6,FALSE))=TRUE,"0",VLOOKUP($E82,'CC Yukon BA'!$A$17:$F$100,6,FALSE))</f>
        <v>0</v>
      </c>
      <c r="H82" s="291" t="str">
        <f>IF(ISNA(VLOOKUP($E82,'CC Yukon SS'!$A$17:$F$100,6,FALSE))=TRUE,"0",VLOOKUP($E82,'CC Yukon SS'!$A$17:$F$100,6,FALSE))</f>
        <v>0</v>
      </c>
      <c r="I82" s="291" t="str">
        <f>IF(ISNA(VLOOKUP($E82,'CC SunPeaks BA'!$A$17:$F$100,6,FALSE))=TRUE,"0",VLOOKUP($E82,'CC SunPeaks BA'!$A$17:$F$100,6,FALSE))</f>
        <v>0</v>
      </c>
      <c r="J82" s="288" t="str">
        <f>IF(ISNA(VLOOKUP($E82,'TT Horseshoe1'!$A$17:$F$100,6,FALSE))=TRUE,"0",VLOOKUP($E82,'TT Horseshoe1'!$A$17:$F$100,6,FALSE))</f>
        <v>0</v>
      </c>
      <c r="K82" s="291" t="str">
        <f>IF(ISNA(VLOOKUP($E82,'CC SunPeaks SS'!$A$17:$F$100,6,FALSE))=TRUE,"0",VLOOKUP($E82,'CC SunPeaks SS'!$A$17:$F$100,6,FALSE))</f>
        <v>0</v>
      </c>
      <c r="L82" s="288" t="str">
        <f>IF(ISNA(VLOOKUP($E82,'TT Horseshoe2'!$A$17:$F$100,6,FALSE))=TRUE,"0",VLOOKUP($E82,'TT Horseshoe2'!$A$17:$F$100,6,FALSE))</f>
        <v>0</v>
      </c>
      <c r="M82" s="291" t="str">
        <f>IF(ISNA(VLOOKUP($E82,'CC Horseshoe SS'!$A$17:$F$100,6,FALSE))=TRUE,"0",VLOOKUP($E82,'CC Horseshoe SS'!$A$17:$F$100,6,FALSE))</f>
        <v>0</v>
      </c>
      <c r="N82" s="291" t="str">
        <f>IF(ISNA(VLOOKUP($E82,'CC Horseshoe BA'!$A$17:$F$100,6,FALSE))=TRUE,"0",VLOOKUP($E82,'CC Horseshoe BA'!$A$17:$F$100,6,FALSE))</f>
        <v>0</v>
      </c>
      <c r="O82" s="288" t="str">
        <f>IF(ISNA(VLOOKUP($E82,'NA Winsport SS'!$A$17:$F$100,6,FALSE))=TRUE,"0",VLOOKUP($E82,'NA Winsport SS'!$A$17:$F$100,6,FALSE))</f>
        <v>0</v>
      </c>
      <c r="P82" s="288" t="str">
        <f>IF(ISNA(VLOOKUP($E82,'TT BV 1'!$A$17:$F$100,6,FALSE))=TRUE,"0",VLOOKUP($E82,'TT BV 1'!$A$17:$F$100,6,FALSE))</f>
        <v>0</v>
      </c>
      <c r="Q82" s="288" t="str">
        <f>IF(ISNA(VLOOKUP($E82,'TT BV 2'!$A$17:$F$101,6,FALSE))=TRUE,"0",VLOOKUP($E82,'TT BV 2'!$A$17:$F$101,6,FALSE))</f>
        <v>0</v>
      </c>
      <c r="R82" s="288" t="str">
        <f>IF(ISNA(VLOOKUP($E82,'NA Aspen SS'!$A$17:$F$101,6,FALSE))=TRUE,"0",VLOOKUP($E82,'NA Aspen SS'!$A$17:$F$101,6,FALSE))</f>
        <v>0</v>
      </c>
      <c r="S82" s="288" t="str">
        <f>IF(ISNA(VLOOKUP($E82,'Step Up - Avila'!$A$17:$F$101,6,FALSE))=TRUE,"0",VLOOKUP($E82,'Step Up - Avila'!$A$17:$F$101,6,FALSE))</f>
        <v>0</v>
      </c>
      <c r="T82" s="288" t="str">
        <f>IF(ISNA(VLOOKUP($E82,'CWG - PEI - SS'!$A$17:$F$101,6,FALSE))=TRUE,"0",VLOOKUP($E82,'CWG - PEI - SS'!$A$17:$F$101,6,FALSE))</f>
        <v>0</v>
      </c>
      <c r="U82" s="288" t="str">
        <f>IF(ISNA(VLOOKUP($E82,'CWG - PEI - BA'!$A$17:$F$101,6,FALSE))=TRUE,"0",VLOOKUP($E82,'CWG - PEI - BA'!$A$17:$F$101,6,FALSE))</f>
        <v>0</v>
      </c>
      <c r="V82" s="288">
        <f>IF(ISNA(VLOOKUP($E82,'Prov. Champs - CF - SS'!$A$17:$F$101,6,FALSE))=TRUE,"0",VLOOKUP($E82,'Prov. Champs - CF - SS'!$A$17:$F$101,6,FALSE))</f>
        <v>26</v>
      </c>
      <c r="W82" s="288">
        <f>IF(ISNA(VLOOKUP($E82,'Prov. Champs - CF - BA'!$A$17:$F$101,6,FALSE))=TRUE,"0",VLOOKUP($E82,'Prov. Champs - CF - BA'!$A$17:$F$101,6,FALSE))</f>
        <v>37</v>
      </c>
      <c r="X82" s="288" t="str">
        <f>IF(ISNA(VLOOKUP($E82,'NA Stoneham SS'!$A$17:$F$101,6,FALSE))=TRUE,"0",VLOOKUP($E82,'NA Stoneham SS'!$A$17:$F$101,6,FALSE))</f>
        <v>0</v>
      </c>
      <c r="Y82" s="288" t="str">
        <f>IF(ISNA(VLOOKUP($E82,'NA Stoneham BA'!$A$17:$F$101,6,FALSE))=TRUE,"0",VLOOKUP($E82,'NA Stoneham BA'!$A$17:$F$101,6,FALSE))</f>
        <v>0</v>
      </c>
      <c r="Z82" s="291" t="str">
        <f>IF(ISNA(VLOOKUP($E82,'JrNats HP'!$A$17:$F$101,6,FALSE))=TRUE,"0",VLOOKUP($E82,'JrNats HP'!$A$17:$F$101,6,FALSE))</f>
        <v>0</v>
      </c>
      <c r="AA82" s="291" t="str">
        <f>IF(ISNA(VLOOKUP($E82,'CC Winsport HP'!$A$17:$F$101,6,FALSE))=TRUE,"0",VLOOKUP($E82,'CC Winsport HP'!$A$17:$F$101,6,FALSE))</f>
        <v>0</v>
      </c>
      <c r="AB82" s="291" t="str">
        <f>IF(ISNA(VLOOKUP($E82,'JrNats SS'!$A$17:$F$101,6,FALSE))=TRUE,"0",VLOOKUP($E82,'JrNats SS'!$A$17:$F$101,6,FALSE))</f>
        <v>0</v>
      </c>
      <c r="AC82" s="291" t="str">
        <f>IF(ISNA(VLOOKUP($E82,'JrNats BA'!$A$17:$F$101,6,FALSE))=TRUE,"0",VLOOKUP($E82,'JrNats BA'!$A$17:$F$101,6,FALSE))</f>
        <v>0</v>
      </c>
      <c r="AD82" s="287" t="str">
        <f>IF(ISNA(VLOOKUP($E82,'CC Yukon BA 2023'!$A$17:$F$101,6,FALSE))=TRUE,"0",VLOOKUP($E82,'CC Yukon BA 2023'!$A$17:$F$101,6,FALSE))</f>
        <v>0</v>
      </c>
      <c r="AE82" s="287" t="str">
        <f>IF(ISNA(VLOOKUP($E82,'CC Yukon SS 2023'!$A$17:$F$101,6,FALSE))=TRUE,"0",VLOOKUP($E82,'CC Yukon SS 2023'!$A$17:$F$101,6,FALSE))</f>
        <v>0</v>
      </c>
    </row>
    <row r="83" spans="1:31" s="290" customFormat="1" ht="19" customHeight="1" x14ac:dyDescent="0.15">
      <c r="A83" s="229" t="s">
        <v>247</v>
      </c>
      <c r="B83" s="226">
        <v>2012</v>
      </c>
      <c r="C83" s="228" t="s">
        <v>104</v>
      </c>
      <c r="D83" s="226" t="s">
        <v>79</v>
      </c>
      <c r="E83" s="230" t="s">
        <v>242</v>
      </c>
      <c r="F83" s="55">
        <f>IF(ISNA(VLOOKUP($E83,'Ontario Rankings'!$E$6:$M$160,3,FALSE))=TRUE,"0",VLOOKUP($E83,'Ontario Rankings'!$E$6:$M$160,3,FALSE))</f>
        <v>70</v>
      </c>
      <c r="G83" s="263" t="str">
        <f>IF(ISNA(VLOOKUP($E83,'CC Yukon BA'!$A$17:$F$100,6,FALSE))=TRUE,"0",VLOOKUP($E83,'CC Yukon BA'!$A$17:$F$100,6,FALSE))</f>
        <v>0</v>
      </c>
      <c r="H83" s="263" t="str">
        <f>IF(ISNA(VLOOKUP($E83,'CC Yukon SS'!$A$17:$F$100,6,FALSE))=TRUE,"0",VLOOKUP($E83,'CC Yukon SS'!$A$17:$F$100,6,FALSE))</f>
        <v>0</v>
      </c>
      <c r="I83" s="263" t="str">
        <f>IF(ISNA(VLOOKUP($E83,'CC SunPeaks BA'!$A$17:$F$100,6,FALSE))=TRUE,"0",VLOOKUP($E83,'CC SunPeaks BA'!$A$17:$F$100,6,FALSE))</f>
        <v>0</v>
      </c>
      <c r="J83" s="86" t="str">
        <f>IF(ISNA(VLOOKUP($E83,'TT Horseshoe1'!$A$17:$F$100,6,FALSE))=TRUE,"0",VLOOKUP($E83,'TT Horseshoe1'!$A$17:$F$100,6,FALSE))</f>
        <v>0</v>
      </c>
      <c r="K83" s="263" t="str">
        <f>IF(ISNA(VLOOKUP($E83,'CC SunPeaks SS'!$A$17:$F$100,6,FALSE))=TRUE,"0",VLOOKUP($E83,'CC SunPeaks SS'!$A$17:$F$100,6,FALSE))</f>
        <v>0</v>
      </c>
      <c r="L83" s="86" t="str">
        <f>IF(ISNA(VLOOKUP($E83,'TT Horseshoe2'!$A$17:$F$100,6,FALSE))=TRUE,"0",VLOOKUP($E83,'TT Horseshoe2'!$A$17:$F$100,6,FALSE))</f>
        <v>0</v>
      </c>
      <c r="M83" s="263" t="str">
        <f>IF(ISNA(VLOOKUP($E83,'CC Horseshoe SS'!$A$17:$F$100,6,FALSE))=TRUE,"0",VLOOKUP($E83,'CC Horseshoe SS'!$A$17:$F$100,6,FALSE))</f>
        <v>0</v>
      </c>
      <c r="N83" s="263" t="str">
        <f>IF(ISNA(VLOOKUP($E83,'CC Horseshoe BA'!$A$17:$F$100,6,FALSE))=TRUE,"0",VLOOKUP($E83,'CC Horseshoe BA'!$A$17:$F$100,6,FALSE))</f>
        <v>0</v>
      </c>
      <c r="O83" s="288" t="str">
        <f>IF(ISNA(VLOOKUP($E83,'NA Winsport SS'!$A$17:$F$100,6,FALSE))=TRUE,"0",VLOOKUP($E83,'NA Winsport SS'!$A$17:$F$100,6,FALSE))</f>
        <v>0</v>
      </c>
      <c r="P83" s="86" t="str">
        <f>IF(ISNA(VLOOKUP($E83,'TT BV 1'!$A$17:$F$100,6,FALSE))=TRUE,"0",VLOOKUP($E83,'TT BV 1'!$A$17:$F$100,6,FALSE))</f>
        <v>0</v>
      </c>
      <c r="Q83" s="86" t="str">
        <f>IF(ISNA(VLOOKUP($E83,'TT BV 2'!$A$17:$F$101,6,FALSE))=TRUE,"0",VLOOKUP($E83,'TT BV 2'!$A$17:$F$101,6,FALSE))</f>
        <v>0</v>
      </c>
      <c r="R83" s="86" t="str">
        <f>IF(ISNA(VLOOKUP($E83,'NA Aspen SS'!$A$17:$F$101,6,FALSE))=TRUE,"0",VLOOKUP($E83,'NA Aspen SS'!$A$17:$F$101,6,FALSE))</f>
        <v>0</v>
      </c>
      <c r="S83" s="288" t="str">
        <f>IF(ISNA(VLOOKUP($E83,'Step Up - Avila'!$A$17:$F$101,6,FALSE))=TRUE,"0",VLOOKUP($E83,'Step Up - Avila'!$A$17:$F$101,6,FALSE))</f>
        <v>0</v>
      </c>
      <c r="T83" s="288" t="str">
        <f>IF(ISNA(VLOOKUP($E83,'CWG - PEI - SS'!$A$17:$F$101,6,FALSE))=TRUE,"0",VLOOKUP($E83,'CWG - PEI - SS'!$A$17:$F$101,6,FALSE))</f>
        <v>0</v>
      </c>
      <c r="U83" s="288" t="str">
        <f>IF(ISNA(VLOOKUP($E83,'CWG - PEI - BA'!$A$17:$F$101,6,FALSE))=TRUE,"0",VLOOKUP($E83,'CWG - PEI - BA'!$A$17:$F$101,6,FALSE))</f>
        <v>0</v>
      </c>
      <c r="V83" s="86">
        <f>IF(ISNA(VLOOKUP($E83,'Prov. Champs - CF - SS'!$A$17:$F$101,6,FALSE))=TRUE,"0",VLOOKUP($E83,'Prov. Champs - CF - SS'!$A$17:$F$101,6,FALSE))</f>
        <v>30</v>
      </c>
      <c r="W83" s="86">
        <f>IF(ISNA(VLOOKUP($E83,'Prov. Champs - CF - BA'!$A$17:$F$101,6,FALSE))=TRUE,"0",VLOOKUP($E83,'Prov. Champs - CF - BA'!$A$17:$F$101,6,FALSE))</f>
        <v>34</v>
      </c>
      <c r="X83" s="288" t="str">
        <f>IF(ISNA(VLOOKUP($E83,'NA Stoneham SS'!$A$17:$F$101,6,FALSE))=TRUE,"0",VLOOKUP($E83,'NA Stoneham SS'!$A$17:$F$101,6,FALSE))</f>
        <v>0</v>
      </c>
      <c r="Y83" s="288" t="str">
        <f>IF(ISNA(VLOOKUP($E83,'NA Stoneham BA'!$A$17:$F$101,6,FALSE))=TRUE,"0",VLOOKUP($E83,'NA Stoneham BA'!$A$17:$F$101,6,FALSE))</f>
        <v>0</v>
      </c>
      <c r="Z83" s="274" t="str">
        <f>IF(ISNA(VLOOKUP($E83,'JrNats HP'!$A$17:$F$101,6,FALSE))=TRUE,"0",VLOOKUP($E83,'JrNats HP'!$A$17:$F$101,6,FALSE))</f>
        <v>0</v>
      </c>
      <c r="AA83" s="263" t="str">
        <f>IF(ISNA(VLOOKUP($E83,'CC Winsport HP'!$A$17:$F$101,6,FALSE))=TRUE,"0",VLOOKUP($E83,'CC Winsport HP'!$A$17:$F$101,6,FALSE))</f>
        <v>0</v>
      </c>
      <c r="AB83" s="274" t="str">
        <f>IF(ISNA(VLOOKUP($E83,'JrNats SS'!$A$17:$F$101,6,FALSE))=TRUE,"0",VLOOKUP($E83,'JrNats SS'!$A$17:$F$101,6,FALSE))</f>
        <v>0</v>
      </c>
      <c r="AC83" s="274" t="str">
        <f>IF(ISNA(VLOOKUP($E83,'JrNats BA'!$A$17:$F$101,6,FALSE))=TRUE,"0",VLOOKUP($E83,'JrNats BA'!$A$17:$F$101,6,FALSE))</f>
        <v>0</v>
      </c>
      <c r="AD83" s="263" t="str">
        <f>IF(ISNA(VLOOKUP($E83,'CC Yukon BA 2023'!$A$17:$F$101,6,FALSE))=TRUE,"0",VLOOKUP($E83,'CC Yukon BA 2023'!$A$17:$F$101,6,FALSE))</f>
        <v>0</v>
      </c>
      <c r="AE83" s="263" t="str">
        <f>IF(ISNA(VLOOKUP($E83,'CC Yukon SS 2023'!$A$17:$F$101,6,FALSE))=TRUE,"0",VLOOKUP($E83,'CC Yukon SS 2023'!$A$17:$F$101,6,FALSE))</f>
        <v>0</v>
      </c>
    </row>
    <row r="84" spans="1:31" s="290" customFormat="1" ht="19" customHeight="1" x14ac:dyDescent="0.15">
      <c r="A84" s="236" t="s">
        <v>96</v>
      </c>
      <c r="B84" s="218">
        <v>2009</v>
      </c>
      <c r="C84" s="218" t="s">
        <v>274</v>
      </c>
      <c r="D84" s="218" t="s">
        <v>77</v>
      </c>
      <c r="E84" s="219" t="s">
        <v>172</v>
      </c>
      <c r="F84" s="286">
        <f>IF(ISNA(VLOOKUP($E84,'Ontario Rankings'!$E$6:$M$160,3,FALSE))=TRUE,"0",VLOOKUP($E84,'Ontario Rankings'!$E$6:$M$160,3,FALSE))</f>
        <v>71</v>
      </c>
      <c r="G84" s="287" t="str">
        <f>IF(ISNA(VLOOKUP($E84,'CC Yukon BA'!$A$17:$F$100,6,FALSE))=TRUE,"0",VLOOKUP($E84,'CC Yukon BA'!$A$17:$F$100,6,FALSE))</f>
        <v>0</v>
      </c>
      <c r="H84" s="287" t="str">
        <f>IF(ISNA(VLOOKUP($E84,'CC Yukon SS'!$A$17:$F$100,6,FALSE))=TRUE,"0",VLOOKUP($E84,'CC Yukon SS'!$A$17:$F$100,6,FALSE))</f>
        <v>0</v>
      </c>
      <c r="I84" s="287" t="str">
        <f>IF(ISNA(VLOOKUP($E84,'CC SunPeaks BA'!$A$17:$F$100,6,FALSE))=TRUE,"0",VLOOKUP($E84,'CC SunPeaks BA'!$A$17:$F$100,6,FALSE))</f>
        <v>0</v>
      </c>
      <c r="J84" s="288" t="str">
        <f>IF(ISNA(VLOOKUP($E84,'TT Horseshoe1'!$A$17:$F$100,6,FALSE))=TRUE,"0",VLOOKUP($E84,'TT Horseshoe1'!$A$17:$F$100,6,FALSE))</f>
        <v>0</v>
      </c>
      <c r="K84" s="287" t="str">
        <f>IF(ISNA(VLOOKUP($E84,'CC SunPeaks SS'!$A$17:$F$100,6,FALSE))=TRUE,"0",VLOOKUP($E84,'CC SunPeaks SS'!$A$17:$F$100,6,FALSE))</f>
        <v>0</v>
      </c>
      <c r="L84" s="288" t="str">
        <f>IF(ISNA(VLOOKUP($E84,'TT Horseshoe2'!$A$17:$F$100,6,FALSE))=TRUE,"0",VLOOKUP($E84,'TT Horseshoe2'!$A$17:$F$100,6,FALSE))</f>
        <v>0</v>
      </c>
      <c r="M84" s="287" t="str">
        <f>IF(ISNA(VLOOKUP($E84,'CC Horseshoe SS'!$A$17:$F$100,6,FALSE))=TRUE,"0",VLOOKUP($E84,'CC Horseshoe SS'!$A$17:$F$100,6,FALSE))</f>
        <v>0</v>
      </c>
      <c r="N84" s="287" t="str">
        <f>IF(ISNA(VLOOKUP($E84,'CC Horseshoe BA'!$A$17:$F$100,6,FALSE))=TRUE,"0",VLOOKUP($E84,'CC Horseshoe BA'!$A$17:$F$100,6,FALSE))</f>
        <v>0</v>
      </c>
      <c r="O84" s="288" t="str">
        <f>IF(ISNA(VLOOKUP($E84,'NA Winsport SS'!$A$17:$F$100,6,FALSE))=TRUE,"0",VLOOKUP($E84,'NA Winsport SS'!$A$17:$F$100,6,FALSE))</f>
        <v>0</v>
      </c>
      <c r="P84" s="288">
        <f>IF(ISNA(VLOOKUP($E84,'TT BV 1'!$A$17:$F$100,6,FALSE))=TRUE,"0",VLOOKUP($E84,'TT BV 1'!$A$17:$F$100,6,FALSE))</f>
        <v>48</v>
      </c>
      <c r="Q84" s="288">
        <f>IF(ISNA(VLOOKUP($E84,'TT BV 2'!$A$17:$F$101,6,FALSE))=TRUE,"0",VLOOKUP($E84,'TT BV 2'!$A$17:$F$101,6,FALSE))</f>
        <v>45</v>
      </c>
      <c r="R84" s="288" t="str">
        <f>IF(ISNA(VLOOKUP($E84,'NA Aspen SS'!$A$17:$F$101,6,FALSE))=TRUE,"0",VLOOKUP($E84,'NA Aspen SS'!$A$17:$F$101,6,FALSE))</f>
        <v>0</v>
      </c>
      <c r="S84" s="288" t="str">
        <f>IF(ISNA(VLOOKUP($E84,'Step Up - Avila'!$A$17:$F$101,6,FALSE))=TRUE,"0",VLOOKUP($E84,'Step Up - Avila'!$A$17:$F$101,6,FALSE))</f>
        <v>0</v>
      </c>
      <c r="T84" s="288" t="str">
        <f>IF(ISNA(VLOOKUP($E84,'CWG - PEI - SS'!$A$17:$F$101,6,FALSE))=TRUE,"0",VLOOKUP($E84,'CWG - PEI - SS'!$A$17:$F$101,6,FALSE))</f>
        <v>0</v>
      </c>
      <c r="U84" s="288" t="str">
        <f>IF(ISNA(VLOOKUP($E84,'CWG - PEI - BA'!$A$17:$F$101,6,FALSE))=TRUE,"0",VLOOKUP($E84,'CWG - PEI - BA'!$A$17:$F$101,6,FALSE))</f>
        <v>0</v>
      </c>
      <c r="V84" s="288" t="str">
        <f>IF(ISNA(VLOOKUP($E84,'Prov. Champs - CF - SS'!$A$17:$F$101,6,FALSE))=TRUE,"0",VLOOKUP($E84,'Prov. Champs - CF - SS'!$A$17:$F$101,6,FALSE))</f>
        <v>0</v>
      </c>
      <c r="W84" s="288" t="str">
        <f>IF(ISNA(VLOOKUP($E84,'Prov. Champs - CF - BA'!$A$17:$F$101,6,FALSE))=TRUE,"0",VLOOKUP($E84,'Prov. Champs - CF - BA'!$A$17:$F$101,6,FALSE))</f>
        <v>0</v>
      </c>
      <c r="X84" s="288" t="str">
        <f>IF(ISNA(VLOOKUP($E84,'NA Stoneham SS'!$A$17:$F$101,6,FALSE))=TRUE,"0",VLOOKUP($E84,'NA Stoneham SS'!$A$17:$F$101,6,FALSE))</f>
        <v>0</v>
      </c>
      <c r="Y84" s="288" t="str">
        <f>IF(ISNA(VLOOKUP($E84,'NA Stoneham BA'!$A$17:$F$101,6,FALSE))=TRUE,"0",VLOOKUP($E84,'NA Stoneham BA'!$A$17:$F$101,6,FALSE))</f>
        <v>0</v>
      </c>
      <c r="Z84" s="289" t="str">
        <f>IF(ISNA(VLOOKUP($E84,'JrNats HP'!$A$17:$F$101,6,FALSE))=TRUE,"0",VLOOKUP($E84,'JrNats HP'!$A$17:$F$101,6,FALSE))</f>
        <v>0</v>
      </c>
      <c r="AA84" s="287" t="str">
        <f>IF(ISNA(VLOOKUP($E84,'CC Winsport HP'!$A$17:$F$101,6,FALSE))=TRUE,"0",VLOOKUP($E84,'CC Winsport HP'!$A$17:$F$101,6,FALSE))</f>
        <v>0</v>
      </c>
      <c r="AB84" s="289" t="str">
        <f>IF(ISNA(VLOOKUP($E84,'JrNats SS'!$A$17:$F$101,6,FALSE))=TRUE,"0",VLOOKUP($E84,'JrNats SS'!$A$17:$F$101,6,FALSE))</f>
        <v>0</v>
      </c>
      <c r="AC84" s="289" t="str">
        <f>IF(ISNA(VLOOKUP($E84,'JrNats BA'!$A$17:$F$101,6,FALSE))=TRUE,"0",VLOOKUP($E84,'JrNats BA'!$A$17:$F$101,6,FALSE))</f>
        <v>0</v>
      </c>
      <c r="AD84" s="287" t="str">
        <f>IF(ISNA(VLOOKUP($E84,'CC Yukon BA 2023'!$A$17:$F$101,6,FALSE))=TRUE,"0",VLOOKUP($E84,'CC Yukon BA 2023'!$A$17:$F$101,6,FALSE))</f>
        <v>0</v>
      </c>
      <c r="AE84" s="287" t="str">
        <f>IF(ISNA(VLOOKUP($E84,'CC Yukon SS 2023'!$A$17:$F$101,6,FALSE))=TRUE,"0",VLOOKUP($E84,'CC Yukon SS 2023'!$A$17:$F$101,6,FALSE))</f>
        <v>0</v>
      </c>
    </row>
    <row r="85" spans="1:31" s="290" customFormat="1" ht="19" customHeight="1" x14ac:dyDescent="0.15">
      <c r="A85" s="217" t="s">
        <v>72</v>
      </c>
      <c r="B85" s="218">
        <v>2013</v>
      </c>
      <c r="C85" s="218" t="s">
        <v>274</v>
      </c>
      <c r="D85" s="218" t="s">
        <v>79</v>
      </c>
      <c r="E85" s="219" t="s">
        <v>174</v>
      </c>
      <c r="F85" s="286">
        <f>IF(ISNA(VLOOKUP($E85,'Ontario Rankings'!$E$6:$M$160,3,FALSE))=TRUE,"0",VLOOKUP($E85,'Ontario Rankings'!$E$6:$M$160,3,FALSE))</f>
        <v>73</v>
      </c>
      <c r="G85" s="287" t="str">
        <f>IF(ISNA(VLOOKUP($E85,'CC Yukon BA'!$A$17:$F$100,6,FALSE))=TRUE,"0",VLOOKUP($E85,'CC Yukon BA'!$A$17:$F$100,6,FALSE))</f>
        <v>0</v>
      </c>
      <c r="H85" s="287" t="str">
        <f>IF(ISNA(VLOOKUP($E85,'CC Yukon SS'!$A$17:$F$100,6,FALSE))=TRUE,"0",VLOOKUP($E85,'CC Yukon SS'!$A$17:$F$100,6,FALSE))</f>
        <v>0</v>
      </c>
      <c r="I85" s="287" t="str">
        <f>IF(ISNA(VLOOKUP($E85,'CC SunPeaks BA'!$A$17:$F$100,6,FALSE))=TRUE,"0",VLOOKUP($E85,'CC SunPeaks BA'!$A$17:$F$100,6,FALSE))</f>
        <v>0</v>
      </c>
      <c r="J85" s="288" t="str">
        <f>IF(ISNA(VLOOKUP($E85,'TT Horseshoe1'!$A$17:$F$100,6,FALSE))=TRUE,"0",VLOOKUP($E85,'TT Horseshoe1'!$A$17:$F$100,6,FALSE))</f>
        <v>0</v>
      </c>
      <c r="K85" s="287" t="str">
        <f>IF(ISNA(VLOOKUP($E85,'CC SunPeaks SS'!$A$17:$F$100,6,FALSE))=TRUE,"0",VLOOKUP($E85,'CC SunPeaks SS'!$A$17:$F$100,6,FALSE))</f>
        <v>0</v>
      </c>
      <c r="L85" s="288" t="str">
        <f>IF(ISNA(VLOOKUP($E85,'TT Horseshoe2'!$A$17:$F$100,6,FALSE))=TRUE,"0",VLOOKUP($E85,'TT Horseshoe2'!$A$17:$F$100,6,FALSE))</f>
        <v>0</v>
      </c>
      <c r="M85" s="287" t="str">
        <f>IF(ISNA(VLOOKUP($E85,'CC Horseshoe SS'!$A$17:$F$100,6,FALSE))=TRUE,"0",VLOOKUP($E85,'CC Horseshoe SS'!$A$17:$F$100,6,FALSE))</f>
        <v>0</v>
      </c>
      <c r="N85" s="287" t="str">
        <f>IF(ISNA(VLOOKUP($E85,'CC Horseshoe BA'!$A$17:$F$100,6,FALSE))=TRUE,"0",VLOOKUP($E85,'CC Horseshoe BA'!$A$17:$F$100,6,FALSE))</f>
        <v>0</v>
      </c>
      <c r="O85" s="288" t="str">
        <f>IF(ISNA(VLOOKUP($E85,'NA Winsport SS'!$A$17:$F$100,6,FALSE))=TRUE,"0",VLOOKUP($E85,'NA Winsport SS'!$A$17:$F$100,6,FALSE))</f>
        <v>0</v>
      </c>
      <c r="P85" s="288">
        <f>IF(ISNA(VLOOKUP($E85,'TT BV 1'!$A$17:$F$100,6,FALSE))=TRUE,"0",VLOOKUP($E85,'TT BV 1'!$A$17:$F$100,6,FALSE))</f>
        <v>0</v>
      </c>
      <c r="Q85" s="288">
        <f>IF(ISNA(VLOOKUP($E85,'TT BV 2'!$A$17:$F$101,6,FALSE))=TRUE,"0",VLOOKUP($E85,'TT BV 2'!$A$17:$F$101,6,FALSE))</f>
        <v>25</v>
      </c>
      <c r="R85" s="288" t="str">
        <f>IF(ISNA(VLOOKUP($E85,'NA Aspen SS'!$A$17:$F$101,6,FALSE))=TRUE,"0",VLOOKUP($E85,'NA Aspen SS'!$A$17:$F$101,6,FALSE))</f>
        <v>0</v>
      </c>
      <c r="S85" s="288" t="str">
        <f>IF(ISNA(VLOOKUP($E85,'Step Up - Avila'!$A$17:$F$101,6,FALSE))=TRUE,"0",VLOOKUP($E85,'Step Up - Avila'!$A$17:$F$101,6,FALSE))</f>
        <v>0</v>
      </c>
      <c r="T85" s="288" t="str">
        <f>IF(ISNA(VLOOKUP($E85,'CWG - PEI - SS'!$A$17:$F$101,6,FALSE))=TRUE,"0",VLOOKUP($E85,'CWG - PEI - SS'!$A$17:$F$101,6,FALSE))</f>
        <v>0</v>
      </c>
      <c r="U85" s="288" t="str">
        <f>IF(ISNA(VLOOKUP($E85,'CWG - PEI - BA'!$A$17:$F$101,6,FALSE))=TRUE,"0",VLOOKUP($E85,'CWG - PEI - BA'!$A$17:$F$101,6,FALSE))</f>
        <v>0</v>
      </c>
      <c r="V85" s="288" t="str">
        <f>IF(ISNA(VLOOKUP($E85,'Prov. Champs - CF - SS'!$A$17:$F$101,6,FALSE))=TRUE,"0",VLOOKUP($E85,'Prov. Champs - CF - SS'!$A$17:$F$101,6,FALSE))</f>
        <v>0</v>
      </c>
      <c r="W85" s="288" t="str">
        <f>IF(ISNA(VLOOKUP($E85,'Prov. Champs - CF - BA'!$A$17:$F$101,6,FALSE))=TRUE,"0",VLOOKUP($E85,'Prov. Champs - CF - BA'!$A$17:$F$101,6,FALSE))</f>
        <v>0</v>
      </c>
      <c r="X85" s="288" t="str">
        <f>IF(ISNA(VLOOKUP($E85,'NA Stoneham SS'!$A$17:$F$101,6,FALSE))=TRUE,"0",VLOOKUP($E85,'NA Stoneham SS'!$A$17:$F$101,6,FALSE))</f>
        <v>0</v>
      </c>
      <c r="Y85" s="288" t="str">
        <f>IF(ISNA(VLOOKUP($E85,'NA Stoneham BA'!$A$17:$F$101,6,FALSE))=TRUE,"0",VLOOKUP($E85,'NA Stoneham BA'!$A$17:$F$101,6,FALSE))</f>
        <v>0</v>
      </c>
      <c r="Z85" s="289" t="str">
        <f>IF(ISNA(VLOOKUP($E85,'JrNats HP'!$A$17:$F$101,6,FALSE))=TRUE,"0",VLOOKUP($E85,'JrNats HP'!$A$17:$F$101,6,FALSE))</f>
        <v>0</v>
      </c>
      <c r="AA85" s="287" t="str">
        <f>IF(ISNA(VLOOKUP($E85,'CC Winsport HP'!$A$17:$F$101,6,FALSE))=TRUE,"0",VLOOKUP($E85,'CC Winsport HP'!$A$17:$F$101,6,FALSE))</f>
        <v>0</v>
      </c>
      <c r="AB85" s="289" t="str">
        <f>IF(ISNA(VLOOKUP($E85,'JrNats SS'!$A$17:$F$101,6,FALSE))=TRUE,"0",VLOOKUP($E85,'JrNats SS'!$A$17:$F$101,6,FALSE))</f>
        <v>0</v>
      </c>
      <c r="AC85" s="289" t="str">
        <f>IF(ISNA(VLOOKUP($E85,'JrNats BA'!$A$17:$F$101,6,FALSE))=TRUE,"0",VLOOKUP($E85,'JrNats BA'!$A$17:$F$101,6,FALSE))</f>
        <v>0</v>
      </c>
      <c r="AD85" s="287" t="str">
        <f>IF(ISNA(VLOOKUP($E85,'CC Yukon BA 2023'!$A$17:$F$101,6,FALSE))=TRUE,"0",VLOOKUP($E85,'CC Yukon BA 2023'!$A$17:$F$101,6,FALSE))</f>
        <v>0</v>
      </c>
      <c r="AE85" s="287" t="str">
        <f>IF(ISNA(VLOOKUP($E85,'CC Yukon SS 2023'!$A$17:$F$101,6,FALSE))=TRUE,"0",VLOOKUP($E85,'CC Yukon SS 2023'!$A$17:$F$101,6,FALSE))</f>
        <v>0</v>
      </c>
    </row>
    <row r="86" spans="1:31" s="290" customFormat="1" ht="19" customHeight="1" x14ac:dyDescent="0.15">
      <c r="A86" s="217" t="s">
        <v>96</v>
      </c>
      <c r="B86" s="218">
        <v>2009</v>
      </c>
      <c r="C86" s="218" t="s">
        <v>274</v>
      </c>
      <c r="D86" s="218" t="s">
        <v>78</v>
      </c>
      <c r="E86" s="219" t="s">
        <v>129</v>
      </c>
      <c r="F86" s="286">
        <f>IF(ISNA(VLOOKUP($E86,'Ontario Rankings'!$E$6:$M$160,3,FALSE))=TRUE,"0",VLOOKUP($E86,'Ontario Rankings'!$E$6:$M$160,3,FALSE))</f>
        <v>74</v>
      </c>
      <c r="G86" s="287" t="str">
        <f>IF(ISNA(VLOOKUP($E86,'CC Yukon BA'!$A$17:$F$100,6,FALSE))=TRUE,"0",VLOOKUP($E86,'CC Yukon BA'!$A$17:$F$100,6,FALSE))</f>
        <v>0</v>
      </c>
      <c r="H86" s="287" t="str">
        <f>IF(ISNA(VLOOKUP($E86,'CC Yukon SS'!$A$17:$F$100,6,FALSE))=TRUE,"0",VLOOKUP($E86,'CC Yukon SS'!$A$17:$F$100,6,FALSE))</f>
        <v>0</v>
      </c>
      <c r="I86" s="287" t="str">
        <f>IF(ISNA(VLOOKUP($E86,'CC SunPeaks BA'!$A$17:$F$100,6,FALSE))=TRUE,"0",VLOOKUP($E86,'CC SunPeaks BA'!$A$17:$F$100,6,FALSE))</f>
        <v>0</v>
      </c>
      <c r="J86" s="288">
        <f>IF(ISNA(VLOOKUP($E86,'TT Horseshoe1'!$A$17:$F$100,6,FALSE))=TRUE,"0",VLOOKUP($E86,'TT Horseshoe1'!$A$17:$F$100,6,FALSE))</f>
        <v>18</v>
      </c>
      <c r="K86" s="287" t="str">
        <f>IF(ISNA(VLOOKUP($E86,'CC SunPeaks SS'!$A$17:$F$100,6,FALSE))=TRUE,"0",VLOOKUP($E86,'CC SunPeaks SS'!$A$17:$F$100,6,FALSE))</f>
        <v>0</v>
      </c>
      <c r="L86" s="288" t="str">
        <f>IF(ISNA(VLOOKUP($E86,'TT Horseshoe2'!$A$17:$F$100,6,FALSE))=TRUE,"0",VLOOKUP($E86,'TT Horseshoe2'!$A$17:$F$100,6,FALSE))</f>
        <v>0</v>
      </c>
      <c r="M86" s="287" t="str">
        <f>IF(ISNA(VLOOKUP($E86,'CC Horseshoe SS'!$A$17:$F$100,6,FALSE))=TRUE,"0",VLOOKUP($E86,'CC Horseshoe SS'!$A$17:$F$100,6,FALSE))</f>
        <v>0</v>
      </c>
      <c r="N86" s="287" t="str">
        <f>IF(ISNA(VLOOKUP($E86,'CC Horseshoe BA'!$A$17:$F$100,6,FALSE))=TRUE,"0",VLOOKUP($E86,'CC Horseshoe BA'!$A$17:$F$100,6,FALSE))</f>
        <v>0</v>
      </c>
      <c r="O86" s="288" t="str">
        <f>IF(ISNA(VLOOKUP($E86,'NA Winsport SS'!$A$17:$F$100,6,FALSE))=TRUE,"0",VLOOKUP($E86,'NA Winsport SS'!$A$17:$F$100,6,FALSE))</f>
        <v>0</v>
      </c>
      <c r="P86" s="288" t="str">
        <f>IF(ISNA(VLOOKUP($E86,'TT BV 1'!$A$17:$F$100,6,FALSE))=TRUE,"0",VLOOKUP($E86,'TT BV 1'!$A$17:$F$100,6,FALSE))</f>
        <v>0</v>
      </c>
      <c r="Q86" s="288" t="str">
        <f>IF(ISNA(VLOOKUP($E86,'TT BV 2'!$A$17:$F$101,6,FALSE))=TRUE,"0",VLOOKUP($E86,'TT BV 2'!$A$17:$F$101,6,FALSE))</f>
        <v>0</v>
      </c>
      <c r="R86" s="288" t="str">
        <f>IF(ISNA(VLOOKUP($E86,'NA Aspen SS'!$A$17:$F$101,6,FALSE))=TRUE,"0",VLOOKUP($E86,'NA Aspen SS'!$A$17:$F$101,6,FALSE))</f>
        <v>0</v>
      </c>
      <c r="S86" s="288" t="str">
        <f>IF(ISNA(VLOOKUP($E86,'Step Up - Avila'!$A$17:$F$101,6,FALSE))=TRUE,"0",VLOOKUP($E86,'Step Up - Avila'!$A$17:$F$101,6,FALSE))</f>
        <v>0</v>
      </c>
      <c r="T86" s="288" t="str">
        <f>IF(ISNA(VLOOKUP($E86,'CWG - PEI - SS'!$A$17:$F$101,6,FALSE))=TRUE,"0",VLOOKUP($E86,'CWG - PEI - SS'!$A$17:$F$101,6,FALSE))</f>
        <v>0</v>
      </c>
      <c r="U86" s="288" t="str">
        <f>IF(ISNA(VLOOKUP($E86,'CWG - PEI - BA'!$A$17:$F$101,6,FALSE))=TRUE,"0",VLOOKUP($E86,'CWG - PEI - BA'!$A$17:$F$101,6,FALSE))</f>
        <v>0</v>
      </c>
      <c r="V86" s="288" t="str">
        <f>IF(ISNA(VLOOKUP($E86,'Prov. Champs - CF - SS'!$A$17:$F$101,6,FALSE))=TRUE,"0",VLOOKUP($E86,'Prov. Champs - CF - SS'!$A$17:$F$101,6,FALSE))</f>
        <v>0</v>
      </c>
      <c r="W86" s="288" t="str">
        <f>IF(ISNA(VLOOKUP($E86,'Prov. Champs - CF - BA'!$A$17:$F$101,6,FALSE))=TRUE,"0",VLOOKUP($E86,'Prov. Champs - CF - BA'!$A$17:$F$101,6,FALSE))</f>
        <v>0</v>
      </c>
      <c r="X86" s="288" t="str">
        <f>IF(ISNA(VLOOKUP($E86,'NA Stoneham SS'!$A$17:$F$101,6,FALSE))=TRUE,"0",VLOOKUP($E86,'NA Stoneham SS'!$A$17:$F$101,6,FALSE))</f>
        <v>0</v>
      </c>
      <c r="Y86" s="288" t="str">
        <f>IF(ISNA(VLOOKUP($E86,'NA Stoneham BA'!$A$17:$F$101,6,FALSE))=TRUE,"0",VLOOKUP($E86,'NA Stoneham BA'!$A$17:$F$101,6,FALSE))</f>
        <v>0</v>
      </c>
      <c r="Z86" s="289" t="str">
        <f>IF(ISNA(VLOOKUP($E86,'JrNats HP'!$A$17:$F$101,6,FALSE))=TRUE,"0",VLOOKUP($E86,'JrNats HP'!$A$17:$F$101,6,FALSE))</f>
        <v>0</v>
      </c>
      <c r="AA86" s="287" t="str">
        <f>IF(ISNA(VLOOKUP($E86,'CC Winsport HP'!$A$17:$F$101,6,FALSE))=TRUE,"0",VLOOKUP($E86,'CC Winsport HP'!$A$17:$F$101,6,FALSE))</f>
        <v>0</v>
      </c>
      <c r="AB86" s="289" t="str">
        <f>IF(ISNA(VLOOKUP($E86,'JrNats SS'!$A$17:$F$101,6,FALSE))=TRUE,"0",VLOOKUP($E86,'JrNats SS'!$A$17:$F$101,6,FALSE))</f>
        <v>0</v>
      </c>
      <c r="AC86" s="289" t="str">
        <f>IF(ISNA(VLOOKUP($E86,'JrNats BA'!$A$17:$F$101,6,FALSE))=TRUE,"0",VLOOKUP($E86,'JrNats BA'!$A$17:$F$101,6,FALSE))</f>
        <v>0</v>
      </c>
      <c r="AD86" s="287" t="str">
        <f>IF(ISNA(VLOOKUP($E86,'CC Yukon BA 2023'!$A$17:$F$101,6,FALSE))=TRUE,"0",VLOOKUP($E86,'CC Yukon BA 2023'!$A$17:$F$101,6,FALSE))</f>
        <v>0</v>
      </c>
      <c r="AE86" s="287" t="str">
        <f>IF(ISNA(VLOOKUP($E86,'CC Yukon SS 2023'!$A$17:$F$101,6,FALSE))=TRUE,"0",VLOOKUP($E86,'CC Yukon SS 2023'!$A$17:$F$101,6,FALSE))</f>
        <v>0</v>
      </c>
    </row>
    <row r="87" spans="1:31" ht="19" customHeight="1" x14ac:dyDescent="0.15">
      <c r="A87" s="217" t="s">
        <v>71</v>
      </c>
      <c r="B87" s="218">
        <v>1980</v>
      </c>
      <c r="C87" s="218" t="s">
        <v>274</v>
      </c>
      <c r="D87" s="218" t="s">
        <v>183</v>
      </c>
      <c r="E87" s="219" t="s">
        <v>159</v>
      </c>
      <c r="F87" s="288">
        <f>IF(ISNA(VLOOKUP($E87,'Ontario Rankings'!$E$6:$M$160,3,FALSE))=TRUE,"0",VLOOKUP($E87,'Ontario Rankings'!$E$6:$M$160,3,FALSE))</f>
        <v>75</v>
      </c>
      <c r="G87" s="291" t="str">
        <f>IF(ISNA(VLOOKUP($E87,'CC Yukon BA'!$A$17:$F$100,6,FALSE))=TRUE,"0",VLOOKUP($E87,'CC Yukon BA'!$A$17:$F$100,6,FALSE))</f>
        <v>0</v>
      </c>
      <c r="H87" s="291" t="str">
        <f>IF(ISNA(VLOOKUP($E87,'CC Yukon SS'!$A$17:$F$100,6,FALSE))=TRUE,"0",VLOOKUP($E87,'CC Yukon SS'!$A$17:$F$100,6,FALSE))</f>
        <v>0</v>
      </c>
      <c r="I87" s="291" t="str">
        <f>IF(ISNA(VLOOKUP($E87,'CC SunPeaks BA'!$A$17:$F$100,6,FALSE))=TRUE,"0",VLOOKUP($E87,'CC SunPeaks BA'!$A$17:$F$100,6,FALSE))</f>
        <v>0</v>
      </c>
      <c r="J87" s="288" t="str">
        <f>IF(ISNA(VLOOKUP($E87,'TT Horseshoe1'!$A$17:$F$100,6,FALSE))=TRUE,"0",VLOOKUP($E87,'TT Horseshoe1'!$A$17:$F$100,6,FALSE))</f>
        <v>0</v>
      </c>
      <c r="K87" s="291" t="str">
        <f>IF(ISNA(VLOOKUP($E87,'CC SunPeaks SS'!$A$17:$F$100,6,FALSE))=TRUE,"0",VLOOKUP($E87,'CC SunPeaks SS'!$A$17:$F$100,6,FALSE))</f>
        <v>0</v>
      </c>
      <c r="L87" s="288" t="str">
        <f>IF(ISNA(VLOOKUP($E87,'TT Horseshoe2'!$A$17:$F$100,6,FALSE))=TRUE,"0",VLOOKUP($E87,'TT Horseshoe2'!$A$17:$F$100,6,FALSE))</f>
        <v>0</v>
      </c>
      <c r="M87" s="291" t="str">
        <f>IF(ISNA(VLOOKUP($E87,'CC Horseshoe SS'!$A$17:$F$100,6,FALSE))=TRUE,"0",VLOOKUP($E87,'CC Horseshoe SS'!$A$17:$F$100,6,FALSE))</f>
        <v>0</v>
      </c>
      <c r="N87" s="291" t="str">
        <f>IF(ISNA(VLOOKUP($E87,'CC Horseshoe BA'!$A$17:$F$100,6,FALSE))=TRUE,"0",VLOOKUP($E87,'CC Horseshoe BA'!$A$17:$F$100,6,FALSE))</f>
        <v>0</v>
      </c>
      <c r="O87" s="288" t="str">
        <f>IF(ISNA(VLOOKUP($E87,'NA Winsport SS'!$A$17:$F$100,6,FALSE))=TRUE,"0",VLOOKUP($E87,'NA Winsport SS'!$A$17:$F$100,6,FALSE))</f>
        <v>0</v>
      </c>
      <c r="P87" s="288">
        <f>IF(ISNA(VLOOKUP($E87,'TT BV 1'!$A$17:$F$100,6,FALSE))=TRUE,"0",VLOOKUP($E87,'TT BV 1'!$A$17:$F$100,6,FALSE))</f>
        <v>34</v>
      </c>
      <c r="Q87" s="288">
        <f>IF(ISNA(VLOOKUP($E87,'TT BV 2'!$A$17:$F$101,6,FALSE))=TRUE,"0",VLOOKUP($E87,'TT BV 2'!$A$17:$F$101,6,FALSE))</f>
        <v>0</v>
      </c>
      <c r="R87" s="288" t="str">
        <f>IF(ISNA(VLOOKUP($E87,'NA Aspen SS'!$A$17:$F$101,6,FALSE))=TRUE,"0",VLOOKUP($E87,'NA Aspen SS'!$A$17:$F$101,6,FALSE))</f>
        <v>0</v>
      </c>
      <c r="S87" s="288" t="str">
        <f>IF(ISNA(VLOOKUP($E87,'Step Up - Avila'!$A$17:$F$101,6,FALSE))=TRUE,"0",VLOOKUP($E87,'Step Up - Avila'!$A$17:$F$101,6,FALSE))</f>
        <v>0</v>
      </c>
      <c r="T87" s="288" t="str">
        <f>IF(ISNA(VLOOKUP($E87,'CWG - PEI - SS'!$A$17:$F$101,6,FALSE))=TRUE,"0",VLOOKUP($E87,'CWG - PEI - SS'!$A$17:$F$101,6,FALSE))</f>
        <v>0</v>
      </c>
      <c r="U87" s="288" t="str">
        <f>IF(ISNA(VLOOKUP($E87,'CWG - PEI - BA'!$A$17:$F$101,6,FALSE))=TRUE,"0",VLOOKUP($E87,'CWG - PEI - BA'!$A$17:$F$101,6,FALSE))</f>
        <v>0</v>
      </c>
      <c r="V87" s="288" t="str">
        <f>IF(ISNA(VLOOKUP($E87,'Prov. Champs - CF - SS'!$A$17:$F$101,6,FALSE))=TRUE,"0",VLOOKUP($E87,'Prov. Champs - CF - SS'!$A$17:$F$101,6,FALSE))</f>
        <v>0</v>
      </c>
      <c r="W87" s="288" t="str">
        <f>IF(ISNA(VLOOKUP($E87,'Prov. Champs - CF - BA'!$A$17:$F$101,6,FALSE))=TRUE,"0",VLOOKUP($E87,'Prov. Champs - CF - BA'!$A$17:$F$101,6,FALSE))</f>
        <v>0</v>
      </c>
      <c r="X87" s="288" t="str">
        <f>IF(ISNA(VLOOKUP($E87,'NA Stoneham SS'!$A$17:$F$101,6,FALSE))=TRUE,"0",VLOOKUP($E87,'NA Stoneham SS'!$A$17:$F$101,6,FALSE))</f>
        <v>0</v>
      </c>
      <c r="Y87" s="288" t="str">
        <f>IF(ISNA(VLOOKUP($E87,'NA Stoneham BA'!$A$17:$F$101,6,FALSE))=TRUE,"0",VLOOKUP($E87,'NA Stoneham BA'!$A$17:$F$101,6,FALSE))</f>
        <v>0</v>
      </c>
      <c r="Z87" s="291" t="str">
        <f>IF(ISNA(VLOOKUP($E87,'JrNats HP'!$A$17:$F$101,6,FALSE))=TRUE,"0",VLOOKUP($E87,'JrNats HP'!$A$17:$F$101,6,FALSE))</f>
        <v>0</v>
      </c>
      <c r="AA87" s="291" t="str">
        <f>IF(ISNA(VLOOKUP($E87,'CC Winsport HP'!$A$17:$F$101,6,FALSE))=TRUE,"0",VLOOKUP($E87,'CC Winsport HP'!$A$17:$F$101,6,FALSE))</f>
        <v>0</v>
      </c>
      <c r="AB87" s="291" t="str">
        <f>IF(ISNA(VLOOKUP($E87,'JrNats SS'!$A$17:$F$101,6,FALSE))=TRUE,"0",VLOOKUP($E87,'JrNats SS'!$A$17:$F$101,6,FALSE))</f>
        <v>0</v>
      </c>
      <c r="AC87" s="291" t="str">
        <f>IF(ISNA(VLOOKUP($E87,'JrNats BA'!$A$17:$F$101,6,FALSE))=TRUE,"0",VLOOKUP($E87,'JrNats BA'!$A$17:$F$101,6,FALSE))</f>
        <v>0</v>
      </c>
      <c r="AD87" s="287" t="str">
        <f>IF(ISNA(VLOOKUP($E87,'CC Yukon BA 2023'!$A$17:$F$101,6,FALSE))=TRUE,"0",VLOOKUP($E87,'CC Yukon BA 2023'!$A$17:$F$101,6,FALSE))</f>
        <v>0</v>
      </c>
      <c r="AE87" s="287" t="str">
        <f>IF(ISNA(VLOOKUP($E87,'CC Yukon SS 2023'!$A$17:$F$101,6,FALSE))=TRUE,"0",VLOOKUP($E87,'CC Yukon SS 2023'!$A$17:$F$101,6,FALSE))</f>
        <v>0</v>
      </c>
    </row>
    <row r="88" spans="1:31" s="292" customFormat="1" ht="19" customHeight="1" x14ac:dyDescent="0.15">
      <c r="A88" s="217" t="s">
        <v>71</v>
      </c>
      <c r="B88" s="218">
        <v>2007</v>
      </c>
      <c r="C88" s="218" t="s">
        <v>274</v>
      </c>
      <c r="D88" s="218" t="s">
        <v>76</v>
      </c>
      <c r="E88" s="219" t="s">
        <v>163</v>
      </c>
      <c r="F88" s="288">
        <f>IF(ISNA(VLOOKUP($E88,'Ontario Rankings'!$E$6:$M$160,3,FALSE))=TRUE,"0",VLOOKUP($E88,'Ontario Rankings'!$E$6:$M$160,3,FALSE))</f>
        <v>76</v>
      </c>
      <c r="G88" s="291" t="str">
        <f>IF(ISNA(VLOOKUP($E88,'CC Yukon BA'!$A$17:$F$100,6,FALSE))=TRUE,"0",VLOOKUP($E88,'CC Yukon BA'!$A$17:$F$100,6,FALSE))</f>
        <v>0</v>
      </c>
      <c r="H88" s="291" t="str">
        <f>IF(ISNA(VLOOKUP($E88,'CC Yukon SS'!$A$17:$F$100,6,FALSE))=TRUE,"0",VLOOKUP($E88,'CC Yukon SS'!$A$17:$F$100,6,FALSE))</f>
        <v>0</v>
      </c>
      <c r="I88" s="291" t="str">
        <f>IF(ISNA(VLOOKUP($E88,'CC SunPeaks BA'!$A$17:$F$100,6,FALSE))=TRUE,"0",VLOOKUP($E88,'CC SunPeaks BA'!$A$17:$F$100,6,FALSE))</f>
        <v>0</v>
      </c>
      <c r="J88" s="288" t="str">
        <f>IF(ISNA(VLOOKUP($E88,'TT Horseshoe1'!$A$17:$F$100,6,FALSE))=TRUE,"0",VLOOKUP($E88,'TT Horseshoe1'!$A$17:$F$100,6,FALSE))</f>
        <v>0</v>
      </c>
      <c r="K88" s="291" t="str">
        <f>IF(ISNA(VLOOKUP($E88,'CC SunPeaks SS'!$A$17:$F$100,6,FALSE))=TRUE,"0",VLOOKUP($E88,'CC SunPeaks SS'!$A$17:$F$100,6,FALSE))</f>
        <v>0</v>
      </c>
      <c r="L88" s="288" t="str">
        <f>IF(ISNA(VLOOKUP($E88,'TT Horseshoe2'!$A$17:$F$100,6,FALSE))=TRUE,"0",VLOOKUP($E88,'TT Horseshoe2'!$A$17:$F$100,6,FALSE))</f>
        <v>0</v>
      </c>
      <c r="M88" s="291" t="str">
        <f>IF(ISNA(VLOOKUP($E88,'CC Horseshoe SS'!$A$17:$F$100,6,FALSE))=TRUE,"0",VLOOKUP($E88,'CC Horseshoe SS'!$A$17:$F$100,6,FALSE))</f>
        <v>0</v>
      </c>
      <c r="N88" s="291" t="str">
        <f>IF(ISNA(VLOOKUP($E88,'CC Horseshoe BA'!$A$17:$F$100,6,FALSE))=TRUE,"0",VLOOKUP($E88,'CC Horseshoe BA'!$A$17:$F$100,6,FALSE))</f>
        <v>0</v>
      </c>
      <c r="O88" s="288" t="str">
        <f>IF(ISNA(VLOOKUP($E88,'NA Winsport SS'!$A$17:$F$100,6,FALSE))=TRUE,"0",VLOOKUP($E88,'NA Winsport SS'!$A$17:$F$100,6,FALSE))</f>
        <v>0</v>
      </c>
      <c r="P88" s="288">
        <f>IF(ISNA(VLOOKUP($E88,'TT BV 1'!$A$17:$F$100,6,FALSE))=TRUE,"0",VLOOKUP($E88,'TT BV 1'!$A$17:$F$100,6,FALSE))</f>
        <v>35</v>
      </c>
      <c r="Q88" s="288" t="str">
        <f>IF(ISNA(VLOOKUP($E88,'TT BV 2'!$A$17:$F$101,6,FALSE))=TRUE,"0",VLOOKUP($E88,'TT BV 2'!$A$17:$F$101,6,FALSE))</f>
        <v>0</v>
      </c>
      <c r="R88" s="288" t="str">
        <f>IF(ISNA(VLOOKUP($E88,'NA Aspen SS'!$A$17:$F$101,6,FALSE))=TRUE,"0",VLOOKUP($E88,'NA Aspen SS'!$A$17:$F$101,6,FALSE))</f>
        <v>0</v>
      </c>
      <c r="S88" s="288" t="str">
        <f>IF(ISNA(VLOOKUP($E88,'Step Up - Avila'!$A$17:$F$101,6,FALSE))=TRUE,"0",VLOOKUP($E88,'Step Up - Avila'!$A$17:$F$101,6,FALSE))</f>
        <v>0</v>
      </c>
      <c r="T88" s="288" t="str">
        <f>IF(ISNA(VLOOKUP($E88,'CWG - PEI - SS'!$A$17:$F$101,6,FALSE))=TRUE,"0",VLOOKUP($E88,'CWG - PEI - SS'!$A$17:$F$101,6,FALSE))</f>
        <v>0</v>
      </c>
      <c r="U88" s="288" t="str">
        <f>IF(ISNA(VLOOKUP($E88,'CWG - PEI - BA'!$A$17:$F$101,6,FALSE))=TRUE,"0",VLOOKUP($E88,'CWG - PEI - BA'!$A$17:$F$101,6,FALSE))</f>
        <v>0</v>
      </c>
      <c r="V88" s="288" t="str">
        <f>IF(ISNA(VLOOKUP($E88,'Prov. Champs - CF - SS'!$A$17:$F$101,6,FALSE))=TRUE,"0",VLOOKUP($E88,'Prov. Champs - CF - SS'!$A$17:$F$101,6,FALSE))</f>
        <v>0</v>
      </c>
      <c r="W88" s="288" t="str">
        <f>IF(ISNA(VLOOKUP($E88,'Prov. Champs - CF - BA'!$A$17:$F$101,6,FALSE))=TRUE,"0",VLOOKUP($E88,'Prov. Champs - CF - BA'!$A$17:$F$101,6,FALSE))</f>
        <v>0</v>
      </c>
      <c r="X88" s="288" t="str">
        <f>IF(ISNA(VLOOKUP($E88,'NA Stoneham SS'!$A$17:$F$101,6,FALSE))=TRUE,"0",VLOOKUP($E88,'NA Stoneham SS'!$A$17:$F$101,6,FALSE))</f>
        <v>0</v>
      </c>
      <c r="Y88" s="288" t="str">
        <f>IF(ISNA(VLOOKUP($E88,'NA Stoneham BA'!$A$17:$F$101,6,FALSE))=TRUE,"0",VLOOKUP($E88,'NA Stoneham BA'!$A$17:$F$101,6,FALSE))</f>
        <v>0</v>
      </c>
      <c r="Z88" s="291" t="str">
        <f>IF(ISNA(VLOOKUP($E88,'JrNats HP'!$A$17:$F$101,6,FALSE))=TRUE,"0",VLOOKUP($E88,'JrNats HP'!$A$17:$F$101,6,FALSE))</f>
        <v>0</v>
      </c>
      <c r="AA88" s="291" t="str">
        <f>IF(ISNA(VLOOKUP($E88,'CC Winsport HP'!$A$17:$F$101,6,FALSE))=TRUE,"0",VLOOKUP($E88,'CC Winsport HP'!$A$17:$F$101,6,FALSE))</f>
        <v>0</v>
      </c>
      <c r="AB88" s="291" t="str">
        <f>IF(ISNA(VLOOKUP($E88,'JrNats SS'!$A$17:$F$101,6,FALSE))=TRUE,"0",VLOOKUP($E88,'JrNats SS'!$A$17:$F$101,6,FALSE))</f>
        <v>0</v>
      </c>
      <c r="AC88" s="291" t="str">
        <f>IF(ISNA(VLOOKUP($E88,'JrNats BA'!$A$17:$F$101,6,FALSE))=TRUE,"0",VLOOKUP($E88,'JrNats BA'!$A$17:$F$101,6,FALSE))</f>
        <v>0</v>
      </c>
      <c r="AD88" s="287" t="str">
        <f>IF(ISNA(VLOOKUP($E88,'CC Yukon BA 2023'!$A$17:$F$101,6,FALSE))=TRUE,"0",VLOOKUP($E88,'CC Yukon BA 2023'!$A$17:$F$101,6,FALSE))</f>
        <v>0</v>
      </c>
      <c r="AE88" s="287" t="str">
        <f>IF(ISNA(VLOOKUP($E88,'CC Yukon SS 2023'!$A$17:$F$101,6,FALSE))=TRUE,"0",VLOOKUP($E88,'CC Yukon SS 2023'!$A$17:$F$101,6,FALSE))</f>
        <v>0</v>
      </c>
    </row>
    <row r="89" spans="1:31" s="292" customFormat="1" ht="19" customHeight="1" x14ac:dyDescent="0.15">
      <c r="A89" s="217" t="s">
        <v>71</v>
      </c>
      <c r="B89" s="218">
        <v>2009</v>
      </c>
      <c r="C89" s="218" t="s">
        <v>274</v>
      </c>
      <c r="D89" s="218" t="s">
        <v>77</v>
      </c>
      <c r="E89" s="219" t="s">
        <v>166</v>
      </c>
      <c r="F89" s="288">
        <f>IF(ISNA(VLOOKUP($E89,'Ontario Rankings'!$E$6:$M$160,3,FALSE))=TRUE,"0",VLOOKUP($E89,'Ontario Rankings'!$E$6:$M$160,3,FALSE))</f>
        <v>77</v>
      </c>
      <c r="G89" s="291" t="str">
        <f>IF(ISNA(VLOOKUP($E89,'CC Yukon BA'!$A$17:$F$100,6,FALSE))=TRUE,"0",VLOOKUP($E89,'CC Yukon BA'!$A$17:$F$100,6,FALSE))</f>
        <v>0</v>
      </c>
      <c r="H89" s="291" t="str">
        <f>IF(ISNA(VLOOKUP($E89,'CC Yukon SS'!$A$17:$F$100,6,FALSE))=TRUE,"0",VLOOKUP($E89,'CC Yukon SS'!$A$17:$F$100,6,FALSE))</f>
        <v>0</v>
      </c>
      <c r="I89" s="291" t="str">
        <f>IF(ISNA(VLOOKUP($E89,'CC SunPeaks BA'!$A$17:$F$100,6,FALSE))=TRUE,"0",VLOOKUP($E89,'CC SunPeaks BA'!$A$17:$F$100,6,FALSE))</f>
        <v>0</v>
      </c>
      <c r="J89" s="288" t="str">
        <f>IF(ISNA(VLOOKUP($E89,'TT Horseshoe1'!$A$17:$F$100,6,FALSE))=TRUE,"0",VLOOKUP($E89,'TT Horseshoe1'!$A$17:$F$100,6,FALSE))</f>
        <v>0</v>
      </c>
      <c r="K89" s="291" t="str">
        <f>IF(ISNA(VLOOKUP($E89,'CC SunPeaks SS'!$A$17:$F$100,6,FALSE))=TRUE,"0",VLOOKUP($E89,'CC SunPeaks SS'!$A$17:$F$100,6,FALSE))</f>
        <v>0</v>
      </c>
      <c r="L89" s="288" t="str">
        <f>IF(ISNA(VLOOKUP($E89,'TT Horseshoe2'!$A$17:$F$100,6,FALSE))=TRUE,"0",VLOOKUP($E89,'TT Horseshoe2'!$A$17:$F$100,6,FALSE))</f>
        <v>0</v>
      </c>
      <c r="M89" s="291" t="str">
        <f>IF(ISNA(VLOOKUP($E89,'CC Horseshoe SS'!$A$17:$F$100,6,FALSE))=TRUE,"0",VLOOKUP($E89,'CC Horseshoe SS'!$A$17:$F$100,6,FALSE))</f>
        <v>0</v>
      </c>
      <c r="N89" s="291" t="str">
        <f>IF(ISNA(VLOOKUP($E89,'CC Horseshoe BA'!$A$17:$F$100,6,FALSE))=TRUE,"0",VLOOKUP($E89,'CC Horseshoe BA'!$A$17:$F$100,6,FALSE))</f>
        <v>0</v>
      </c>
      <c r="O89" s="288" t="str">
        <f>IF(ISNA(VLOOKUP($E89,'NA Winsport SS'!$A$17:$F$100,6,FALSE))=TRUE,"0",VLOOKUP($E89,'NA Winsport SS'!$A$17:$F$100,6,FALSE))</f>
        <v>0</v>
      </c>
      <c r="P89" s="288">
        <f>IF(ISNA(VLOOKUP($E89,'TT BV 1'!$A$17:$F$100,6,FALSE))=TRUE,"0",VLOOKUP($E89,'TT BV 1'!$A$17:$F$100,6,FALSE))</f>
        <v>0</v>
      </c>
      <c r="Q89" s="288">
        <f>IF(ISNA(VLOOKUP($E89,'TT BV 2'!$A$17:$F$101,6,FALSE))=TRUE,"0",VLOOKUP($E89,'TT BV 2'!$A$17:$F$101,6,FALSE))</f>
        <v>34</v>
      </c>
      <c r="R89" s="288" t="str">
        <f>IF(ISNA(VLOOKUP($E89,'NA Aspen SS'!$A$17:$F$101,6,FALSE))=TRUE,"0",VLOOKUP($E89,'NA Aspen SS'!$A$17:$F$101,6,FALSE))</f>
        <v>0</v>
      </c>
      <c r="S89" s="288" t="str">
        <f>IF(ISNA(VLOOKUP($E89,'Step Up - Avila'!$A$17:$F$101,6,FALSE))=TRUE,"0",VLOOKUP($E89,'Step Up - Avila'!$A$17:$F$101,6,FALSE))</f>
        <v>0</v>
      </c>
      <c r="T89" s="288" t="str">
        <f>IF(ISNA(VLOOKUP($E89,'CWG - PEI - SS'!$A$17:$F$101,6,FALSE))=TRUE,"0",VLOOKUP($E89,'CWG - PEI - SS'!$A$17:$F$101,6,FALSE))</f>
        <v>0</v>
      </c>
      <c r="U89" s="288" t="str">
        <f>IF(ISNA(VLOOKUP($E89,'CWG - PEI - BA'!$A$17:$F$101,6,FALSE))=TRUE,"0",VLOOKUP($E89,'CWG - PEI - BA'!$A$17:$F$101,6,FALSE))</f>
        <v>0</v>
      </c>
      <c r="V89" s="288" t="str">
        <f>IF(ISNA(VLOOKUP($E89,'Prov. Champs - CF - SS'!$A$17:$F$101,6,FALSE))=TRUE,"0",VLOOKUP($E89,'Prov. Champs - CF - SS'!$A$17:$F$101,6,FALSE))</f>
        <v>0</v>
      </c>
      <c r="W89" s="288" t="str">
        <f>IF(ISNA(VLOOKUP($E89,'Prov. Champs - CF - BA'!$A$17:$F$101,6,FALSE))=TRUE,"0",VLOOKUP($E89,'Prov. Champs - CF - BA'!$A$17:$F$101,6,FALSE))</f>
        <v>0</v>
      </c>
      <c r="X89" s="288" t="str">
        <f>IF(ISNA(VLOOKUP($E89,'NA Stoneham SS'!$A$17:$F$101,6,FALSE))=TRUE,"0",VLOOKUP($E89,'NA Stoneham SS'!$A$17:$F$101,6,FALSE))</f>
        <v>0</v>
      </c>
      <c r="Y89" s="288" t="str">
        <f>IF(ISNA(VLOOKUP($E89,'NA Stoneham BA'!$A$17:$F$101,6,FALSE))=TRUE,"0",VLOOKUP($E89,'NA Stoneham BA'!$A$17:$F$101,6,FALSE))</f>
        <v>0</v>
      </c>
      <c r="Z89" s="291" t="str">
        <f>IF(ISNA(VLOOKUP($E89,'JrNats HP'!$A$17:$F$101,6,FALSE))=TRUE,"0",VLOOKUP($E89,'JrNats HP'!$A$17:$F$101,6,FALSE))</f>
        <v>0</v>
      </c>
      <c r="AA89" s="291" t="str">
        <f>IF(ISNA(VLOOKUP($E89,'CC Winsport HP'!$A$17:$F$101,6,FALSE))=TRUE,"0",VLOOKUP($E89,'CC Winsport HP'!$A$17:$F$101,6,FALSE))</f>
        <v>0</v>
      </c>
      <c r="AB89" s="291" t="str">
        <f>IF(ISNA(VLOOKUP($E89,'JrNats SS'!$A$17:$F$101,6,FALSE))=TRUE,"0",VLOOKUP($E89,'JrNats SS'!$A$17:$F$101,6,FALSE))</f>
        <v>0</v>
      </c>
      <c r="AC89" s="291" t="str">
        <f>IF(ISNA(VLOOKUP($E89,'JrNats BA'!$A$17:$F$101,6,FALSE))=TRUE,"0",VLOOKUP($E89,'JrNats BA'!$A$17:$F$101,6,FALSE))</f>
        <v>0</v>
      </c>
      <c r="AD89" s="287" t="str">
        <f>IF(ISNA(VLOOKUP($E89,'CC Yukon BA 2023'!$A$17:$F$101,6,FALSE))=TRUE,"0",VLOOKUP($E89,'CC Yukon BA 2023'!$A$17:$F$101,6,FALSE))</f>
        <v>0</v>
      </c>
      <c r="AE89" s="287" t="str">
        <f>IF(ISNA(VLOOKUP($E89,'CC Yukon SS 2023'!$A$17:$F$101,6,FALSE))=TRUE,"0",VLOOKUP($E89,'CC Yukon SS 2023'!$A$17:$F$101,6,FALSE))</f>
        <v>0</v>
      </c>
    </row>
    <row r="90" spans="1:31" s="292" customFormat="1" ht="19" customHeight="1" x14ac:dyDescent="0.15">
      <c r="A90" s="217" t="s">
        <v>70</v>
      </c>
      <c r="B90" s="218">
        <v>2009</v>
      </c>
      <c r="C90" s="218" t="s">
        <v>274</v>
      </c>
      <c r="D90" s="218" t="s">
        <v>77</v>
      </c>
      <c r="E90" s="232" t="s">
        <v>228</v>
      </c>
      <c r="F90" s="286">
        <f>IF(ISNA(VLOOKUP($E90,'Ontario Rankings'!$E$6:$M$160,3,FALSE))=TRUE,"0",VLOOKUP($E90,'Ontario Rankings'!$E$6:$M$160,3,FALSE))</f>
        <v>78</v>
      </c>
      <c r="G90" s="287" t="str">
        <f>IF(ISNA(VLOOKUP($E90,'CC Yukon BA'!$A$17:$F$100,6,FALSE))=TRUE,"0",VLOOKUP($E90,'CC Yukon BA'!$A$17:$F$100,6,FALSE))</f>
        <v>0</v>
      </c>
      <c r="H90" s="287" t="str">
        <f>IF(ISNA(VLOOKUP($E90,'CC Yukon SS'!$A$17:$F$100,6,FALSE))=TRUE,"0",VLOOKUP($E90,'CC Yukon SS'!$A$17:$F$100,6,FALSE))</f>
        <v>0</v>
      </c>
      <c r="I90" s="287" t="str">
        <f>IF(ISNA(VLOOKUP($E90,'CC SunPeaks BA'!$A$17:$F$100,6,FALSE))=TRUE,"0",VLOOKUP($E90,'CC SunPeaks BA'!$A$17:$F$100,6,FALSE))</f>
        <v>0</v>
      </c>
      <c r="J90" s="288" t="str">
        <f>IF(ISNA(VLOOKUP($E90,'TT Horseshoe1'!$A$17:$F$100,6,FALSE))=TRUE,"0",VLOOKUP($E90,'TT Horseshoe1'!$A$17:$F$100,6,FALSE))</f>
        <v>0</v>
      </c>
      <c r="K90" s="287" t="str">
        <f>IF(ISNA(VLOOKUP($E90,'CC SunPeaks SS'!$A$17:$F$100,6,FALSE))=TRUE,"0",VLOOKUP($E90,'CC SunPeaks SS'!$A$17:$F$100,6,FALSE))</f>
        <v>0</v>
      </c>
      <c r="L90" s="288" t="str">
        <f>IF(ISNA(VLOOKUP($E90,'TT Horseshoe2'!$A$17:$F$100,6,FALSE))=TRUE,"0",VLOOKUP($E90,'TT Horseshoe2'!$A$17:$F$100,6,FALSE))</f>
        <v>0</v>
      </c>
      <c r="M90" s="287" t="str">
        <f>IF(ISNA(VLOOKUP($E90,'CC Horseshoe SS'!$A$17:$F$100,6,FALSE))=TRUE,"0",VLOOKUP($E90,'CC Horseshoe SS'!$A$17:$F$100,6,FALSE))</f>
        <v>0</v>
      </c>
      <c r="N90" s="287" t="str">
        <f>IF(ISNA(VLOOKUP($E90,'CC Horseshoe BA'!$A$17:$F$100,6,FALSE))=TRUE,"0",VLOOKUP($E90,'CC Horseshoe BA'!$A$17:$F$100,6,FALSE))</f>
        <v>0</v>
      </c>
      <c r="O90" s="288" t="str">
        <f>IF(ISNA(VLOOKUP($E90,'NA Winsport SS'!$A$17:$F$100,6,FALSE))=TRUE,"0",VLOOKUP($E90,'NA Winsport SS'!$A$17:$F$100,6,FALSE))</f>
        <v>0</v>
      </c>
      <c r="P90" s="288" t="str">
        <f>IF(ISNA(VLOOKUP($E90,'TT BV 1'!$A$17:$F$100,6,FALSE))=TRUE,"0",VLOOKUP($E90,'TT BV 1'!$A$17:$F$100,6,FALSE))</f>
        <v>0</v>
      </c>
      <c r="Q90" s="288" t="str">
        <f>IF(ISNA(VLOOKUP($E90,'TT BV 2'!$A$17:$F$101,6,FALSE))=TRUE,"0",VLOOKUP($E90,'TT BV 2'!$A$17:$F$101,6,FALSE))</f>
        <v>0</v>
      </c>
      <c r="R90" s="288" t="str">
        <f>IF(ISNA(VLOOKUP($E90,'NA Aspen SS'!$A$17:$F$101,6,FALSE))=TRUE,"0",VLOOKUP($E90,'NA Aspen SS'!$A$17:$F$101,6,FALSE))</f>
        <v>0</v>
      </c>
      <c r="S90" s="288" t="str">
        <f>IF(ISNA(VLOOKUP($E90,'Step Up - Avila'!$A$17:$F$101,6,FALSE))=TRUE,"0",VLOOKUP($E90,'Step Up - Avila'!$A$17:$F$101,6,FALSE))</f>
        <v>0</v>
      </c>
      <c r="T90" s="288" t="str">
        <f>IF(ISNA(VLOOKUP($E90,'CWG - PEI - SS'!$A$17:$F$101,6,FALSE))=TRUE,"0",VLOOKUP($E90,'CWG - PEI - SS'!$A$17:$F$101,6,FALSE))</f>
        <v>0</v>
      </c>
      <c r="U90" s="288" t="str">
        <f>IF(ISNA(VLOOKUP($E90,'CWG - PEI - BA'!$A$17:$F$101,6,FALSE))=TRUE,"0",VLOOKUP($E90,'CWG - PEI - BA'!$A$17:$F$101,6,FALSE))</f>
        <v>0</v>
      </c>
      <c r="V90" s="288">
        <f>IF(ISNA(VLOOKUP($E90,'Prov. Champs - CF - SS'!$A$17:$F$101,6,FALSE))=TRUE,"0",VLOOKUP($E90,'Prov. Champs - CF - SS'!$A$17:$F$101,6,FALSE))</f>
        <v>28</v>
      </c>
      <c r="W90" s="288" t="str">
        <f>IF(ISNA(VLOOKUP($E90,'Prov. Champs - CF - BA'!$A$17:$F$101,6,FALSE))=TRUE,"0",VLOOKUP($E90,'Prov. Champs - CF - BA'!$A$17:$F$101,6,FALSE))</f>
        <v>DNS</v>
      </c>
      <c r="X90" s="288" t="str">
        <f>IF(ISNA(VLOOKUP($E90,'NA Stoneham SS'!$A$17:$F$101,6,FALSE))=TRUE,"0",VLOOKUP($E90,'NA Stoneham SS'!$A$17:$F$101,6,FALSE))</f>
        <v>0</v>
      </c>
      <c r="Y90" s="288" t="str">
        <f>IF(ISNA(VLOOKUP($E90,'NA Stoneham BA'!$A$17:$F$101,6,FALSE))=TRUE,"0",VLOOKUP($E90,'NA Stoneham BA'!$A$17:$F$101,6,FALSE))</f>
        <v>0</v>
      </c>
      <c r="Z90" s="289" t="str">
        <f>IF(ISNA(VLOOKUP($E90,'JrNats HP'!$A$17:$F$101,6,FALSE))=TRUE,"0",VLOOKUP($E90,'JrNats HP'!$A$17:$F$101,6,FALSE))</f>
        <v>0</v>
      </c>
      <c r="AA90" s="287" t="str">
        <f>IF(ISNA(VLOOKUP($E90,'CC Winsport HP'!$A$17:$F$101,6,FALSE))=TRUE,"0",VLOOKUP($E90,'CC Winsport HP'!$A$17:$F$101,6,FALSE))</f>
        <v>0</v>
      </c>
      <c r="AB90" s="289" t="str">
        <f>IF(ISNA(VLOOKUP($E90,'JrNats SS'!$A$17:$F$101,6,FALSE))=TRUE,"0",VLOOKUP($E90,'JrNats SS'!$A$17:$F$101,6,FALSE))</f>
        <v>0</v>
      </c>
      <c r="AC90" s="289" t="str">
        <f>IF(ISNA(VLOOKUP($E90,'JrNats BA'!$A$17:$F$101,6,FALSE))=TRUE,"0",VLOOKUP($E90,'JrNats BA'!$A$17:$F$101,6,FALSE))</f>
        <v>0</v>
      </c>
      <c r="AD90" s="287" t="str">
        <f>IF(ISNA(VLOOKUP($E90,'CC Yukon BA 2023'!$A$17:$F$101,6,FALSE))=TRUE,"0",VLOOKUP($E90,'CC Yukon BA 2023'!$A$17:$F$101,6,FALSE))</f>
        <v>0</v>
      </c>
      <c r="AE90" s="287" t="str">
        <f>IF(ISNA(VLOOKUP($E90,'CC Yukon SS 2023'!$A$17:$F$101,6,FALSE))=TRUE,"0",VLOOKUP($E90,'CC Yukon SS 2023'!$A$17:$F$101,6,FALSE))</f>
        <v>0</v>
      </c>
    </row>
    <row r="91" spans="1:31" s="292" customFormat="1" ht="19" customHeight="1" x14ac:dyDescent="0.15">
      <c r="A91" s="217" t="s">
        <v>71</v>
      </c>
      <c r="B91" s="218">
        <v>2011</v>
      </c>
      <c r="C91" s="218" t="s">
        <v>274</v>
      </c>
      <c r="D91" s="218" t="s">
        <v>78</v>
      </c>
      <c r="E91" s="219" t="s">
        <v>181</v>
      </c>
      <c r="F91" s="288">
        <f>IF(ISNA(VLOOKUP($E91,'Ontario Rankings'!$E$6:$M$160,3,FALSE))=TRUE,"0",VLOOKUP($E91,'Ontario Rankings'!$E$6:$M$160,3,FALSE))</f>
        <v>80</v>
      </c>
      <c r="G91" s="291" t="str">
        <f>IF(ISNA(VLOOKUP($E91,'CC Yukon BA'!$A$17:$F$100,6,FALSE))=TRUE,"0",VLOOKUP($E91,'CC Yukon BA'!$A$17:$F$100,6,FALSE))</f>
        <v>0</v>
      </c>
      <c r="H91" s="291" t="str">
        <f>IF(ISNA(VLOOKUP($E91,'CC Yukon SS'!$A$17:$F$100,6,FALSE))=TRUE,"0",VLOOKUP($E91,'CC Yukon SS'!$A$17:$F$100,6,FALSE))</f>
        <v>0</v>
      </c>
      <c r="I91" s="291" t="str">
        <f>IF(ISNA(VLOOKUP($E91,'CC SunPeaks BA'!$A$17:$F$100,6,FALSE))=TRUE,"0",VLOOKUP($E91,'CC SunPeaks BA'!$A$17:$F$100,6,FALSE))</f>
        <v>0</v>
      </c>
      <c r="J91" s="288" t="str">
        <f>IF(ISNA(VLOOKUP($E91,'TT Horseshoe1'!$A$17:$F$100,6,FALSE))=TRUE,"0",VLOOKUP($E91,'TT Horseshoe1'!$A$17:$F$100,6,FALSE))</f>
        <v>0</v>
      </c>
      <c r="K91" s="291" t="str">
        <f>IF(ISNA(VLOOKUP($E91,'CC SunPeaks SS'!$A$17:$F$100,6,FALSE))=TRUE,"0",VLOOKUP($E91,'CC SunPeaks SS'!$A$17:$F$100,6,FALSE))</f>
        <v>0</v>
      </c>
      <c r="L91" s="288" t="str">
        <f>IF(ISNA(VLOOKUP($E91,'TT Horseshoe2'!$A$17:$F$100,6,FALSE))=TRUE,"0",VLOOKUP($E91,'TT Horseshoe2'!$A$17:$F$100,6,FALSE))</f>
        <v>0</v>
      </c>
      <c r="M91" s="291" t="str">
        <f>IF(ISNA(VLOOKUP($E91,'CC Horseshoe SS'!$A$17:$F$100,6,FALSE))=TRUE,"0",VLOOKUP($E91,'CC Horseshoe SS'!$A$17:$F$100,6,FALSE))</f>
        <v>0</v>
      </c>
      <c r="N91" s="291" t="str">
        <f>IF(ISNA(VLOOKUP($E91,'CC Horseshoe BA'!$A$17:$F$100,6,FALSE))=TRUE,"0",VLOOKUP($E91,'CC Horseshoe BA'!$A$17:$F$100,6,FALSE))</f>
        <v>0</v>
      </c>
      <c r="O91" s="288" t="str">
        <f>IF(ISNA(VLOOKUP($E91,'NA Winsport SS'!$A$17:$F$100,6,FALSE))=TRUE,"0",VLOOKUP($E91,'NA Winsport SS'!$A$17:$F$100,6,FALSE))</f>
        <v>0</v>
      </c>
      <c r="P91" s="288">
        <f>IF(ISNA(VLOOKUP($E91,'TT BV 1'!$A$17:$F$100,6,FALSE))=TRUE,"0",VLOOKUP($E91,'TT BV 1'!$A$17:$F$100,6,FALSE))</f>
        <v>49</v>
      </c>
      <c r="Q91" s="288">
        <f>IF(ISNA(VLOOKUP($E91,'TT BV 2'!$A$17:$F$101,6,FALSE))=TRUE,"0",VLOOKUP($E91,'TT BV 2'!$A$17:$F$101,6,FALSE))</f>
        <v>0</v>
      </c>
      <c r="R91" s="288" t="str">
        <f>IF(ISNA(VLOOKUP($E91,'NA Aspen SS'!$A$17:$F$101,6,FALSE))=TRUE,"0",VLOOKUP($E91,'NA Aspen SS'!$A$17:$F$101,6,FALSE))</f>
        <v>0</v>
      </c>
      <c r="S91" s="288" t="str">
        <f>IF(ISNA(VLOOKUP($E91,'Step Up - Avila'!$A$17:$F$101,6,FALSE))=TRUE,"0",VLOOKUP($E91,'Step Up - Avila'!$A$17:$F$101,6,FALSE))</f>
        <v>0</v>
      </c>
      <c r="T91" s="288" t="str">
        <f>IF(ISNA(VLOOKUP($E91,'CWG - PEI - SS'!$A$17:$F$101,6,FALSE))=TRUE,"0",VLOOKUP($E91,'CWG - PEI - SS'!$A$17:$F$101,6,FALSE))</f>
        <v>0</v>
      </c>
      <c r="U91" s="288" t="str">
        <f>IF(ISNA(VLOOKUP($E91,'CWG - PEI - BA'!$A$17:$F$101,6,FALSE))=TRUE,"0",VLOOKUP($E91,'CWG - PEI - BA'!$A$17:$F$101,6,FALSE))</f>
        <v>0</v>
      </c>
      <c r="V91" s="288" t="str">
        <f>IF(ISNA(VLOOKUP($E91,'Prov. Champs - CF - SS'!$A$17:$F$101,6,FALSE))=TRUE,"0",VLOOKUP($E91,'Prov. Champs - CF - SS'!$A$17:$F$101,6,FALSE))</f>
        <v>0</v>
      </c>
      <c r="W91" s="288" t="str">
        <f>IF(ISNA(VLOOKUP($E91,'Prov. Champs - CF - BA'!$A$17:$F$101,6,FALSE))=TRUE,"0",VLOOKUP($E91,'Prov. Champs - CF - BA'!$A$17:$F$101,6,FALSE))</f>
        <v>0</v>
      </c>
      <c r="X91" s="288" t="str">
        <f>IF(ISNA(VLOOKUP($E91,'NA Stoneham SS'!$A$17:$F$101,6,FALSE))=TRUE,"0",VLOOKUP($E91,'NA Stoneham SS'!$A$17:$F$101,6,FALSE))</f>
        <v>0</v>
      </c>
      <c r="Y91" s="288" t="str">
        <f>IF(ISNA(VLOOKUP($E91,'NA Stoneham BA'!$A$17:$F$101,6,FALSE))=TRUE,"0",VLOOKUP($E91,'NA Stoneham BA'!$A$17:$F$101,6,FALSE))</f>
        <v>0</v>
      </c>
      <c r="Z91" s="291" t="str">
        <f>IF(ISNA(VLOOKUP($E91,'JrNats HP'!$A$17:$F$101,6,FALSE))=TRUE,"0",VLOOKUP($E91,'JrNats HP'!$A$17:$F$101,6,FALSE))</f>
        <v>0</v>
      </c>
      <c r="AA91" s="291" t="str">
        <f>IF(ISNA(VLOOKUP($E91,'CC Winsport HP'!$A$17:$F$101,6,FALSE))=TRUE,"0",VLOOKUP($E91,'CC Winsport HP'!$A$17:$F$101,6,FALSE))</f>
        <v>0</v>
      </c>
      <c r="AB91" s="291" t="str">
        <f>IF(ISNA(VLOOKUP($E91,'JrNats SS'!$A$17:$F$101,6,FALSE))=TRUE,"0",VLOOKUP($E91,'JrNats SS'!$A$17:$F$101,6,FALSE))</f>
        <v>0</v>
      </c>
      <c r="AC91" s="291" t="str">
        <f>IF(ISNA(VLOOKUP($E91,'JrNats BA'!$A$17:$F$101,6,FALSE))=TRUE,"0",VLOOKUP($E91,'JrNats BA'!$A$17:$F$101,6,FALSE))</f>
        <v>0</v>
      </c>
      <c r="AD91" s="287" t="str">
        <f>IF(ISNA(VLOOKUP($E91,'CC Yukon BA 2023'!$A$17:$F$101,6,FALSE))=TRUE,"0",VLOOKUP($E91,'CC Yukon BA 2023'!$A$17:$F$101,6,FALSE))</f>
        <v>0</v>
      </c>
      <c r="AE91" s="287" t="str">
        <f>IF(ISNA(VLOOKUP($E91,'CC Yukon SS 2023'!$A$17:$F$101,6,FALSE))=TRUE,"0",VLOOKUP($E91,'CC Yukon SS 2023'!$A$17:$F$101,6,FALSE))</f>
        <v>0</v>
      </c>
    </row>
    <row r="92" spans="1:31" s="292" customFormat="1" ht="19" customHeight="1" x14ac:dyDescent="0.15">
      <c r="A92" s="217" t="s">
        <v>70</v>
      </c>
      <c r="B92" s="218">
        <v>2012</v>
      </c>
      <c r="C92" s="218" t="s">
        <v>274</v>
      </c>
      <c r="D92" s="218" t="s">
        <v>78</v>
      </c>
      <c r="E92" s="232" t="s">
        <v>217</v>
      </c>
      <c r="F92" s="288">
        <f>IF(ISNA(VLOOKUP($E92,'Ontario Rankings'!$E$6:$M$160,3,FALSE))=TRUE,"0",VLOOKUP($E92,'Ontario Rankings'!$E$6:$M$160,3,FALSE))</f>
        <v>81</v>
      </c>
      <c r="G92" s="291" t="str">
        <f>IF(ISNA(VLOOKUP($E92,'CC Yukon BA'!$A$17:$F$100,6,FALSE))=TRUE,"0",VLOOKUP($E92,'CC Yukon BA'!$A$17:$F$100,6,FALSE))</f>
        <v>0</v>
      </c>
      <c r="H92" s="291" t="str">
        <f>IF(ISNA(VLOOKUP($E92,'CC Yukon SS'!$A$17:$F$100,6,FALSE))=TRUE,"0",VLOOKUP($E92,'CC Yukon SS'!$A$17:$F$100,6,FALSE))</f>
        <v>0</v>
      </c>
      <c r="I92" s="291" t="str">
        <f>IF(ISNA(VLOOKUP($E92,'CC SunPeaks BA'!$A$17:$F$100,6,FALSE))=TRUE,"0",VLOOKUP($E92,'CC SunPeaks BA'!$A$17:$F$100,6,FALSE))</f>
        <v>0</v>
      </c>
      <c r="J92" s="288" t="str">
        <f>IF(ISNA(VLOOKUP($E92,'TT Horseshoe1'!$A$17:$F$100,6,FALSE))=TRUE,"0",VLOOKUP($E92,'TT Horseshoe1'!$A$17:$F$100,6,FALSE))</f>
        <v>0</v>
      </c>
      <c r="K92" s="291" t="str">
        <f>IF(ISNA(VLOOKUP($E92,'CC SunPeaks SS'!$A$17:$F$100,6,FALSE))=TRUE,"0",VLOOKUP($E92,'CC SunPeaks SS'!$A$17:$F$100,6,FALSE))</f>
        <v>0</v>
      </c>
      <c r="L92" s="288" t="str">
        <f>IF(ISNA(VLOOKUP($E92,'TT Horseshoe2'!$A$17:$F$100,6,FALSE))=TRUE,"0",VLOOKUP($E92,'TT Horseshoe2'!$A$17:$F$100,6,FALSE))</f>
        <v>0</v>
      </c>
      <c r="M92" s="291" t="str">
        <f>IF(ISNA(VLOOKUP($E92,'CC Horseshoe SS'!$A$17:$F$100,6,FALSE))=TRUE,"0",VLOOKUP($E92,'CC Horseshoe SS'!$A$17:$F$100,6,FALSE))</f>
        <v>0</v>
      </c>
      <c r="N92" s="291" t="str">
        <f>IF(ISNA(VLOOKUP($E92,'CC Horseshoe BA'!$A$17:$F$100,6,FALSE))=TRUE,"0",VLOOKUP($E92,'CC Horseshoe BA'!$A$17:$F$100,6,FALSE))</f>
        <v>0</v>
      </c>
      <c r="O92" s="288" t="str">
        <f>IF(ISNA(VLOOKUP($E92,'NA Winsport SS'!$A$17:$F$100,6,FALSE))=TRUE,"0",VLOOKUP($E92,'NA Winsport SS'!$A$17:$F$100,6,FALSE))</f>
        <v>0</v>
      </c>
      <c r="P92" s="288" t="str">
        <f>IF(ISNA(VLOOKUP($E92,'TT BV 1'!$A$17:$F$100,6,FALSE))=TRUE,"0",VLOOKUP($E92,'TT BV 1'!$A$17:$F$100,6,FALSE))</f>
        <v>0</v>
      </c>
      <c r="Q92" s="288" t="str">
        <f>IF(ISNA(VLOOKUP($E92,'TT BV 2'!$A$17:$F$101,6,FALSE))=TRUE,"0",VLOOKUP($E92,'TT BV 2'!$A$17:$F$101,6,FALSE))</f>
        <v>0</v>
      </c>
      <c r="R92" s="288" t="str">
        <f>IF(ISNA(VLOOKUP($E92,'NA Aspen SS'!$A$17:$F$101,6,FALSE))=TRUE,"0",VLOOKUP($E92,'NA Aspen SS'!$A$17:$F$101,6,FALSE))</f>
        <v>0</v>
      </c>
      <c r="S92" s="288" t="str">
        <f>IF(ISNA(VLOOKUP($E92,'Step Up - Avila'!$A$17:$F$101,6,FALSE))=TRUE,"0",VLOOKUP($E92,'Step Up - Avila'!$A$17:$F$101,6,FALSE))</f>
        <v>0</v>
      </c>
      <c r="T92" s="288" t="str">
        <f>IF(ISNA(VLOOKUP($E92,'CWG - PEI - SS'!$A$17:$F$101,6,FALSE))=TRUE,"0",VLOOKUP($E92,'CWG - PEI - SS'!$A$17:$F$101,6,FALSE))</f>
        <v>0</v>
      </c>
      <c r="U92" s="288" t="str">
        <f>IF(ISNA(VLOOKUP($E92,'CWG - PEI - BA'!$A$17:$F$101,6,FALSE))=TRUE,"0",VLOOKUP($E92,'CWG - PEI - BA'!$A$17:$F$101,6,FALSE))</f>
        <v>0</v>
      </c>
      <c r="V92" s="288">
        <f>IF(ISNA(VLOOKUP($E92,'Prov. Champs - CF - SS'!$A$17:$F$101,6,FALSE))=TRUE,"0",VLOOKUP($E92,'Prov. Champs - CF - SS'!$A$17:$F$101,6,FALSE))</f>
        <v>37</v>
      </c>
      <c r="W92" s="288">
        <f>IF(ISNA(VLOOKUP($E92,'Prov. Champs - CF - BA'!$A$17:$F$101,6,FALSE))=TRUE,"0",VLOOKUP($E92,'Prov. Champs - CF - BA'!$A$17:$F$101,6,FALSE))</f>
        <v>0</v>
      </c>
      <c r="X92" s="288" t="str">
        <f>IF(ISNA(VLOOKUP($E92,'NA Stoneham SS'!$A$17:$F$101,6,FALSE))=TRUE,"0",VLOOKUP($E92,'NA Stoneham SS'!$A$17:$F$101,6,FALSE))</f>
        <v>0</v>
      </c>
      <c r="Y92" s="288" t="str">
        <f>IF(ISNA(VLOOKUP($E92,'NA Stoneham BA'!$A$17:$F$101,6,FALSE))=TRUE,"0",VLOOKUP($E92,'NA Stoneham BA'!$A$17:$F$101,6,FALSE))</f>
        <v>0</v>
      </c>
      <c r="Z92" s="291" t="str">
        <f>IF(ISNA(VLOOKUP($E92,'JrNats HP'!$A$17:$F$101,6,FALSE))=TRUE,"0",VLOOKUP($E92,'JrNats HP'!$A$17:$F$101,6,FALSE))</f>
        <v>0</v>
      </c>
      <c r="AA92" s="291" t="str">
        <f>IF(ISNA(VLOOKUP($E92,'CC Winsport HP'!$A$17:$F$101,6,FALSE))=TRUE,"0",VLOOKUP($E92,'CC Winsport HP'!$A$17:$F$101,6,FALSE))</f>
        <v>0</v>
      </c>
      <c r="AB92" s="291" t="str">
        <f>IF(ISNA(VLOOKUP($E92,'JrNats SS'!$A$17:$F$101,6,FALSE))=TRUE,"0",VLOOKUP($E92,'JrNats SS'!$A$17:$F$101,6,FALSE))</f>
        <v>0</v>
      </c>
      <c r="AC92" s="291" t="str">
        <f>IF(ISNA(VLOOKUP($E92,'JrNats BA'!$A$17:$F$101,6,FALSE))=TRUE,"0",VLOOKUP($E92,'JrNats BA'!$A$17:$F$101,6,FALSE))</f>
        <v>0</v>
      </c>
      <c r="AD92" s="287" t="str">
        <f>IF(ISNA(VLOOKUP($E92,'CC Yukon BA 2023'!$A$17:$F$101,6,FALSE))=TRUE,"0",VLOOKUP($E92,'CC Yukon BA 2023'!$A$17:$F$101,6,FALSE))</f>
        <v>0</v>
      </c>
      <c r="AE92" s="287" t="str">
        <f>IF(ISNA(VLOOKUP($E92,'CC Yukon SS 2023'!$A$17:$F$101,6,FALSE))=TRUE,"0",VLOOKUP($E92,'CC Yukon SS 2023'!$A$17:$F$101,6,FALSE))</f>
        <v>0</v>
      </c>
    </row>
    <row r="93" spans="1:31" s="292" customFormat="1" ht="19" customHeight="1" x14ac:dyDescent="0.15">
      <c r="A93" s="217" t="s">
        <v>96</v>
      </c>
      <c r="B93" s="218">
        <v>2010</v>
      </c>
      <c r="C93" s="218" t="s">
        <v>274</v>
      </c>
      <c r="D93" s="218" t="s">
        <v>77</v>
      </c>
      <c r="E93" s="219" t="s">
        <v>182</v>
      </c>
      <c r="F93" s="288">
        <f>IF(ISNA(VLOOKUP($E93,'Ontario Rankings'!$E$6:$M$160,3,FALSE))=TRUE,"0",VLOOKUP($E93,'Ontario Rankings'!$E$6:$M$160,3,FALSE))</f>
        <v>82</v>
      </c>
      <c r="G93" s="291" t="str">
        <f>IF(ISNA(VLOOKUP($E93,'CC Yukon BA'!$A$17:$F$100,6,FALSE))=TRUE,"0",VLOOKUP($E93,'CC Yukon BA'!$A$17:$F$100,6,FALSE))</f>
        <v>0</v>
      </c>
      <c r="H93" s="291" t="str">
        <f>IF(ISNA(VLOOKUP($E93,'CC Yukon SS'!$A$17:$F$100,6,FALSE))=TRUE,"0",VLOOKUP($E93,'CC Yukon SS'!$A$17:$F$100,6,FALSE))</f>
        <v>0</v>
      </c>
      <c r="I93" s="291" t="str">
        <f>IF(ISNA(VLOOKUP($E93,'CC SunPeaks BA'!$A$17:$F$100,6,FALSE))=TRUE,"0",VLOOKUP($E93,'CC SunPeaks BA'!$A$17:$F$100,6,FALSE))</f>
        <v>0</v>
      </c>
      <c r="J93" s="288" t="str">
        <f>IF(ISNA(VLOOKUP($E93,'TT Horseshoe1'!$A$17:$F$100,6,FALSE))=TRUE,"0",VLOOKUP($E93,'TT Horseshoe1'!$A$17:$F$100,6,FALSE))</f>
        <v>0</v>
      </c>
      <c r="K93" s="291" t="str">
        <f>IF(ISNA(VLOOKUP($E93,'CC SunPeaks SS'!$A$17:$F$100,6,FALSE))=TRUE,"0",VLOOKUP($E93,'CC SunPeaks SS'!$A$17:$F$100,6,FALSE))</f>
        <v>0</v>
      </c>
      <c r="L93" s="288" t="str">
        <f>IF(ISNA(VLOOKUP($E93,'TT Horseshoe2'!$A$17:$F$100,6,FALSE))=TRUE,"0",VLOOKUP($E93,'TT Horseshoe2'!$A$17:$F$100,6,FALSE))</f>
        <v>0</v>
      </c>
      <c r="M93" s="291" t="str">
        <f>IF(ISNA(VLOOKUP($E93,'CC Horseshoe SS'!$A$17:$F$100,6,FALSE))=TRUE,"0",VLOOKUP($E93,'CC Horseshoe SS'!$A$17:$F$100,6,FALSE))</f>
        <v>0</v>
      </c>
      <c r="N93" s="291" t="str">
        <f>IF(ISNA(VLOOKUP($E93,'CC Horseshoe BA'!$A$17:$F$100,6,FALSE))=TRUE,"0",VLOOKUP($E93,'CC Horseshoe BA'!$A$17:$F$100,6,FALSE))</f>
        <v>0</v>
      </c>
      <c r="O93" s="288" t="str">
        <f>IF(ISNA(VLOOKUP($E93,'NA Winsport SS'!$A$17:$F$100,6,FALSE))=TRUE,"0",VLOOKUP($E93,'NA Winsport SS'!$A$17:$F$100,6,FALSE))</f>
        <v>0</v>
      </c>
      <c r="P93" s="288">
        <f>IF(ISNA(VLOOKUP($E93,'TT BV 1'!$A$17:$F$100,6,FALSE))=TRUE,"0",VLOOKUP($E93,'TT BV 1'!$A$17:$F$100,6,FALSE))</f>
        <v>52</v>
      </c>
      <c r="Q93" s="288">
        <f>IF(ISNA(VLOOKUP($E93,'TT BV 2'!$A$17:$F$101,6,FALSE))=TRUE,"0",VLOOKUP($E93,'TT BV 2'!$A$17:$F$101,6,FALSE))</f>
        <v>0</v>
      </c>
      <c r="R93" s="288" t="str">
        <f>IF(ISNA(VLOOKUP($E93,'NA Aspen SS'!$A$17:$F$101,6,FALSE))=TRUE,"0",VLOOKUP($E93,'NA Aspen SS'!$A$17:$F$101,6,FALSE))</f>
        <v>0</v>
      </c>
      <c r="S93" s="288" t="str">
        <f>IF(ISNA(VLOOKUP($E93,'Step Up - Avila'!$A$17:$F$101,6,FALSE))=TRUE,"0",VLOOKUP($E93,'Step Up - Avila'!$A$17:$F$101,6,FALSE))</f>
        <v>0</v>
      </c>
      <c r="T93" s="288" t="str">
        <f>IF(ISNA(VLOOKUP($E93,'CWG - PEI - SS'!$A$17:$F$101,6,FALSE))=TRUE,"0",VLOOKUP($E93,'CWG - PEI - SS'!$A$17:$F$101,6,FALSE))</f>
        <v>0</v>
      </c>
      <c r="U93" s="288" t="str">
        <f>IF(ISNA(VLOOKUP($E93,'CWG - PEI - BA'!$A$17:$F$101,6,FALSE))=TRUE,"0",VLOOKUP($E93,'CWG - PEI - BA'!$A$17:$F$101,6,FALSE))</f>
        <v>0</v>
      </c>
      <c r="V93" s="288" t="str">
        <f>IF(ISNA(VLOOKUP($E93,'Prov. Champs - CF - SS'!$A$17:$F$101,6,FALSE))=TRUE,"0",VLOOKUP($E93,'Prov. Champs - CF - SS'!$A$17:$F$101,6,FALSE))</f>
        <v>0</v>
      </c>
      <c r="W93" s="288" t="str">
        <f>IF(ISNA(VLOOKUP($E93,'Prov. Champs - CF - BA'!$A$17:$F$101,6,FALSE))=TRUE,"0",VLOOKUP($E93,'Prov. Champs - CF - BA'!$A$17:$F$101,6,FALSE))</f>
        <v>0</v>
      </c>
      <c r="X93" s="288" t="str">
        <f>IF(ISNA(VLOOKUP($E93,'NA Stoneham SS'!$A$17:$F$101,6,FALSE))=TRUE,"0",VLOOKUP($E93,'NA Stoneham SS'!$A$17:$F$101,6,FALSE))</f>
        <v>0</v>
      </c>
      <c r="Y93" s="288" t="str">
        <f>IF(ISNA(VLOOKUP($E93,'NA Stoneham BA'!$A$17:$F$101,6,FALSE))=TRUE,"0",VLOOKUP($E93,'NA Stoneham BA'!$A$17:$F$101,6,FALSE))</f>
        <v>0</v>
      </c>
      <c r="Z93" s="291" t="str">
        <f>IF(ISNA(VLOOKUP($E93,'JrNats HP'!$A$17:$F$101,6,FALSE))=TRUE,"0",VLOOKUP($E93,'JrNats HP'!$A$17:$F$101,6,FALSE))</f>
        <v>0</v>
      </c>
      <c r="AA93" s="291" t="str">
        <f>IF(ISNA(VLOOKUP($E93,'CC Winsport HP'!$A$17:$F$101,6,FALSE))=TRUE,"0",VLOOKUP($E93,'CC Winsport HP'!$A$17:$F$101,6,FALSE))</f>
        <v>0</v>
      </c>
      <c r="AB93" s="291" t="str">
        <f>IF(ISNA(VLOOKUP($E93,'JrNats SS'!$A$17:$F$101,6,FALSE))=TRUE,"0",VLOOKUP($E93,'JrNats SS'!$A$17:$F$101,6,FALSE))</f>
        <v>0</v>
      </c>
      <c r="AC93" s="291" t="str">
        <f>IF(ISNA(VLOOKUP($E93,'JrNats BA'!$A$17:$F$101,6,FALSE))=TRUE,"0",VLOOKUP($E93,'JrNats BA'!$A$17:$F$101,6,FALSE))</f>
        <v>0</v>
      </c>
      <c r="AD93" s="287" t="str">
        <f>IF(ISNA(VLOOKUP($E93,'CC Yukon BA 2023'!$A$17:$F$101,6,FALSE))=TRUE,"0",VLOOKUP($E93,'CC Yukon BA 2023'!$A$17:$F$101,6,FALSE))</f>
        <v>0</v>
      </c>
      <c r="AE93" s="287" t="str">
        <f>IF(ISNA(VLOOKUP($E93,'CC Yukon SS 2023'!$A$17:$F$101,6,FALSE))=TRUE,"0",VLOOKUP($E93,'CC Yukon SS 2023'!$A$17:$F$101,6,FALSE))</f>
        <v>0</v>
      </c>
    </row>
    <row r="95" spans="1:31" x14ac:dyDescent="0.15">
      <c r="B95" s="309"/>
      <c r="C95" s="1" t="s">
        <v>284</v>
      </c>
      <c r="G95" s="322"/>
      <c r="H95" s="322"/>
      <c r="I95" s="322"/>
      <c r="J95" s="293"/>
      <c r="K95" s="322"/>
      <c r="L95" s="293"/>
      <c r="M95" s="322"/>
      <c r="N95" s="322"/>
      <c r="O95" s="292"/>
      <c r="P95" s="293"/>
      <c r="Q95" s="293"/>
      <c r="R95" s="293"/>
      <c r="S95" s="292"/>
      <c r="T95" s="292"/>
      <c r="U95" s="292"/>
      <c r="V95" s="293"/>
      <c r="W95" s="293"/>
      <c r="X95" s="292"/>
      <c r="Y95" s="292"/>
      <c r="Z95" s="322"/>
      <c r="AA95" s="322"/>
      <c r="AB95" s="322"/>
      <c r="AC95" s="322"/>
    </row>
    <row r="96" spans="1:31" x14ac:dyDescent="0.15">
      <c r="B96" s="234"/>
      <c r="G96" s="322"/>
      <c r="H96" s="322"/>
      <c r="I96" s="322"/>
      <c r="J96" s="293"/>
      <c r="K96" s="322"/>
      <c r="L96" s="293"/>
      <c r="M96" s="322"/>
      <c r="N96" s="322"/>
      <c r="O96" s="292"/>
      <c r="P96" s="293"/>
      <c r="Q96" s="293"/>
      <c r="R96" s="293"/>
      <c r="S96" s="292"/>
      <c r="T96" s="292"/>
      <c r="U96" s="292"/>
      <c r="V96" s="293"/>
      <c r="W96" s="293"/>
      <c r="X96" s="292"/>
      <c r="Y96" s="292"/>
      <c r="Z96" s="322"/>
      <c r="AA96" s="322"/>
      <c r="AB96" s="322"/>
      <c r="AC96" s="322"/>
    </row>
    <row r="97" spans="2:29" x14ac:dyDescent="0.15">
      <c r="B97" s="321"/>
      <c r="C97" s="1" t="s">
        <v>285</v>
      </c>
      <c r="G97" s="322"/>
      <c r="H97" s="322"/>
      <c r="I97" s="322"/>
      <c r="J97" s="293"/>
      <c r="K97" s="322"/>
      <c r="L97" s="293"/>
      <c r="M97" s="322"/>
      <c r="N97" s="322"/>
      <c r="O97" s="292"/>
      <c r="P97" s="293"/>
      <c r="Q97" s="293"/>
      <c r="R97" s="293"/>
      <c r="S97" s="292"/>
      <c r="T97" s="292"/>
      <c r="U97" s="292"/>
      <c r="V97" s="293"/>
      <c r="W97" s="293"/>
      <c r="X97" s="292"/>
      <c r="Y97" s="292"/>
      <c r="Z97" s="322"/>
      <c r="AA97" s="322"/>
      <c r="AB97" s="322"/>
      <c r="AC97" s="322"/>
    </row>
    <row r="98" spans="2:29" x14ac:dyDescent="0.15">
      <c r="G98" s="322"/>
      <c r="H98" s="322"/>
      <c r="I98" s="322"/>
      <c r="J98" s="293"/>
      <c r="K98" s="322"/>
      <c r="L98" s="293"/>
      <c r="M98" s="322"/>
      <c r="N98" s="322"/>
      <c r="O98" s="292"/>
      <c r="P98" s="293"/>
      <c r="Q98" s="293"/>
      <c r="R98" s="293"/>
      <c r="S98" s="292"/>
      <c r="T98" s="292"/>
      <c r="U98" s="292"/>
      <c r="V98" s="293"/>
      <c r="W98" s="293"/>
      <c r="X98" s="292"/>
      <c r="Y98" s="292"/>
      <c r="Z98" s="322"/>
      <c r="AA98" s="322"/>
      <c r="AB98" s="322"/>
      <c r="AC98" s="322"/>
    </row>
    <row r="99" spans="2:29" x14ac:dyDescent="0.15">
      <c r="G99" s="322"/>
      <c r="H99" s="322"/>
      <c r="I99" s="322"/>
      <c r="J99" s="293"/>
      <c r="K99" s="322"/>
      <c r="L99" s="293"/>
      <c r="M99" s="322"/>
      <c r="N99" s="322"/>
      <c r="O99" s="292"/>
      <c r="P99" s="293"/>
      <c r="Q99" s="293"/>
      <c r="R99" s="293"/>
      <c r="S99" s="292"/>
      <c r="T99" s="292"/>
      <c r="U99" s="292"/>
      <c r="V99" s="293"/>
      <c r="W99" s="293"/>
      <c r="X99" s="292"/>
      <c r="Y99" s="292"/>
      <c r="Z99" s="322"/>
      <c r="AA99" s="322"/>
      <c r="AB99" s="322"/>
      <c r="AC99" s="322"/>
    </row>
    <row r="100" spans="2:29" x14ac:dyDescent="0.15">
      <c r="G100" s="322"/>
      <c r="H100" s="322"/>
      <c r="I100" s="322"/>
      <c r="J100" s="293"/>
      <c r="K100" s="322"/>
      <c r="L100" s="293"/>
      <c r="M100" s="322"/>
      <c r="N100" s="322"/>
      <c r="O100" s="292"/>
      <c r="P100" s="293"/>
      <c r="Q100" s="293"/>
      <c r="R100" s="293"/>
      <c r="S100" s="292"/>
      <c r="T100" s="292"/>
      <c r="U100" s="292"/>
      <c r="V100" s="293"/>
      <c r="W100" s="293"/>
      <c r="X100" s="292"/>
      <c r="Y100" s="292"/>
      <c r="Z100" s="322"/>
      <c r="AA100" s="322"/>
      <c r="AB100" s="322"/>
      <c r="AC100" s="322"/>
    </row>
    <row r="101" spans="2:29" x14ac:dyDescent="0.15">
      <c r="G101" s="322"/>
      <c r="H101" s="322"/>
      <c r="I101" s="322"/>
      <c r="J101" s="293"/>
      <c r="K101" s="322"/>
      <c r="L101" s="293"/>
      <c r="M101" s="322"/>
      <c r="N101" s="322"/>
      <c r="O101" s="292"/>
      <c r="P101" s="293"/>
      <c r="Q101" s="293"/>
      <c r="R101" s="293"/>
      <c r="S101" s="292"/>
      <c r="T101" s="292"/>
      <c r="U101" s="292"/>
      <c r="V101" s="293"/>
      <c r="W101" s="293"/>
      <c r="X101" s="292"/>
      <c r="Y101" s="292"/>
      <c r="Z101" s="322"/>
      <c r="AA101" s="322"/>
      <c r="AB101" s="322"/>
      <c r="AC101" s="322"/>
    </row>
    <row r="102" spans="2:29" x14ac:dyDescent="0.15">
      <c r="G102" s="322"/>
      <c r="H102" s="322"/>
      <c r="I102" s="322"/>
      <c r="J102" s="293"/>
      <c r="K102" s="322"/>
      <c r="L102" s="293"/>
      <c r="M102" s="322"/>
      <c r="N102" s="322"/>
      <c r="O102" s="292"/>
      <c r="P102" s="293"/>
      <c r="Q102" s="293"/>
      <c r="R102" s="293"/>
      <c r="S102" s="292"/>
      <c r="T102" s="292"/>
      <c r="U102" s="292"/>
      <c r="V102" s="293"/>
      <c r="W102" s="293"/>
      <c r="X102" s="292"/>
      <c r="Y102" s="292"/>
      <c r="Z102" s="322"/>
      <c r="AA102" s="322"/>
      <c r="AB102" s="322"/>
      <c r="AC102" s="322"/>
    </row>
    <row r="103" spans="2:29" x14ac:dyDescent="0.15">
      <c r="G103" s="322"/>
      <c r="H103" s="322"/>
      <c r="I103" s="322"/>
      <c r="J103" s="293"/>
      <c r="K103" s="322"/>
      <c r="L103" s="293"/>
      <c r="M103" s="322"/>
      <c r="N103" s="322"/>
      <c r="O103" s="292"/>
      <c r="P103" s="293"/>
      <c r="Q103" s="293"/>
      <c r="R103" s="293"/>
      <c r="S103" s="292"/>
      <c r="T103" s="292"/>
      <c r="U103" s="292"/>
      <c r="V103" s="293"/>
      <c r="W103" s="293"/>
      <c r="X103" s="292"/>
      <c r="Y103" s="292"/>
      <c r="Z103" s="322"/>
      <c r="AA103" s="322"/>
      <c r="AB103" s="322"/>
      <c r="AC103" s="322"/>
    </row>
  </sheetData>
  <sortState xmlns:xlrd2="http://schemas.microsoft.com/office/spreadsheetml/2017/richdata2" ref="A12:AE93">
    <sortCondition ref="F12:F93"/>
  </sortState>
  <mergeCells count="1">
    <mergeCell ref="C6:C7"/>
  </mergeCells>
  <phoneticPr fontId="3" type="noConversion"/>
  <conditionalFormatting sqref="E12:E34 E36:E93">
    <cfRule type="duplicateValues" dxfId="258" priority="6"/>
    <cfRule type="duplicateValues" dxfId="257" priority="8"/>
    <cfRule type="duplicateValues" dxfId="256" priority="7"/>
  </conditionalFormatting>
  <conditionalFormatting sqref="E12:E93">
    <cfRule type="duplicateValues" dxfId="255" priority="10"/>
    <cfRule type="duplicateValues" dxfId="254" priority="9"/>
  </conditionalFormatting>
  <conditionalFormatting sqref="E16">
    <cfRule type="duplicateValues" dxfId="253" priority="5"/>
  </conditionalFormatting>
  <conditionalFormatting sqref="E35">
    <cfRule type="duplicateValues" dxfId="252" priority="3"/>
    <cfRule type="duplicateValues" dxfId="251" priority="2"/>
    <cfRule type="duplicateValues" dxfId="250" priority="1"/>
  </conditionalFormatting>
  <conditionalFormatting sqref="E82">
    <cfRule type="duplicateValues" dxfId="249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4888-058C-1443-888D-60259D209C2A}">
  <dimension ref="A1:F51"/>
  <sheetViews>
    <sheetView workbookViewId="0">
      <selection activeCell="B40" sqref="B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215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16</v>
      </c>
    </row>
    <row r="17" spans="1:6" ht="15" customHeight="1" x14ac:dyDescent="0.15">
      <c r="A17" s="167" t="s">
        <v>216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217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218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219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220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221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222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223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224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225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226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227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228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/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/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/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167"/>
      <c r="B33" s="69"/>
      <c r="C33" s="69"/>
      <c r="D33" s="69"/>
      <c r="E33" s="76">
        <v>30</v>
      </c>
      <c r="F33" s="70" t="s">
        <v>207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17:A29">
    <cfRule type="duplicateValues" dxfId="140" priority="1"/>
    <cfRule type="duplicateValues" dxfId="139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839D-5F9A-BA4A-8B3B-2E21D24E5D31}">
  <dimension ref="A1:J157"/>
  <sheetViews>
    <sheetView workbookViewId="0">
      <selection activeCell="E15" sqref="E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58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  <c r="I2" s="139">
        <v>43493</v>
      </c>
    </row>
    <row r="3" spans="1:10" ht="15" customHeight="1" x14ac:dyDescent="0.15">
      <c r="A3" s="358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  <c r="J4" s="138" t="s">
        <v>141</v>
      </c>
    </row>
    <row r="5" spans="1:10" ht="15" customHeight="1" x14ac:dyDescent="0.15">
      <c r="A5" s="358"/>
      <c r="B5" s="88"/>
      <c r="C5" s="88"/>
      <c r="D5" s="88"/>
      <c r="E5" s="88"/>
      <c r="F5" s="36"/>
      <c r="I5" s="138">
        <v>1</v>
      </c>
      <c r="J5" s="138">
        <v>300</v>
      </c>
    </row>
    <row r="6" spans="1:10" ht="15" customHeight="1" x14ac:dyDescent="0.15">
      <c r="A6" s="358"/>
      <c r="B6" s="61"/>
      <c r="C6" s="88"/>
      <c r="D6" s="88"/>
      <c r="E6" s="88"/>
      <c r="F6" s="36"/>
      <c r="I6" s="138">
        <f>I5+1</f>
        <v>2</v>
      </c>
      <c r="J6" s="153">
        <f>J5-(J$5-30)/(82-1)</f>
        <v>296.66666666666669</v>
      </c>
    </row>
    <row r="7" spans="1:10" ht="15" customHeight="1" x14ac:dyDescent="0.15">
      <c r="A7" s="358"/>
      <c r="B7" s="88"/>
      <c r="C7" s="88"/>
      <c r="D7" s="88"/>
      <c r="E7" s="88"/>
      <c r="F7" s="36"/>
      <c r="I7" s="138">
        <f t="shared" ref="I7:I70" si="0">I6+1</f>
        <v>3</v>
      </c>
      <c r="J7" s="153">
        <f t="shared" ref="J7:J70" si="1">J6-(J$5-30)/(82-1)</f>
        <v>293.33333333333337</v>
      </c>
    </row>
    <row r="8" spans="1:10" ht="15" customHeight="1" x14ac:dyDescent="0.15">
      <c r="A8" s="37" t="s">
        <v>7</v>
      </c>
      <c r="B8" s="38" t="s">
        <v>229</v>
      </c>
      <c r="C8" s="38"/>
      <c r="D8" s="87"/>
      <c r="E8" s="87"/>
      <c r="F8" s="36"/>
      <c r="I8" s="138">
        <f t="shared" si="0"/>
        <v>4</v>
      </c>
      <c r="J8" s="153">
        <f t="shared" si="1"/>
        <v>290.00000000000006</v>
      </c>
    </row>
    <row r="9" spans="1:10" ht="15" customHeight="1" x14ac:dyDescent="0.15">
      <c r="A9" s="37" t="s">
        <v>0</v>
      </c>
      <c r="B9" s="38" t="s">
        <v>230</v>
      </c>
      <c r="C9" s="38"/>
      <c r="D9" s="87"/>
      <c r="E9" s="87"/>
      <c r="F9" s="36"/>
      <c r="I9" s="138">
        <f t="shared" si="0"/>
        <v>5</v>
      </c>
      <c r="J9" s="153">
        <f t="shared" si="1"/>
        <v>286.66666666666674</v>
      </c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  <c r="I10" s="170">
        <f t="shared" si="0"/>
        <v>6</v>
      </c>
      <c r="J10" s="171">
        <f t="shared" si="1"/>
        <v>283.33333333333343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280.00000000000011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276.6666666666668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273.33333333333348</v>
      </c>
    </row>
    <row r="14" spans="1:10" ht="15" customHeight="1" x14ac:dyDescent="0.15">
      <c r="A14" s="87" t="s">
        <v>45</v>
      </c>
      <c r="B14" s="42"/>
      <c r="C14" s="44"/>
      <c r="D14" s="44"/>
      <c r="E14" s="43">
        <v>300</v>
      </c>
      <c r="F14" s="45" t="s">
        <v>16</v>
      </c>
      <c r="I14" s="170">
        <f t="shared" si="0"/>
        <v>10</v>
      </c>
      <c r="J14" s="171">
        <f>J13-(J$5-30)/(82-1)</f>
        <v>270.00000000000017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70">
        <f t="shared" si="0"/>
        <v>11</v>
      </c>
      <c r="J15" s="171">
        <f t="shared" si="1"/>
        <v>266.66666666666686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82</v>
      </c>
      <c r="I16" s="138">
        <f t="shared" si="0"/>
        <v>12</v>
      </c>
      <c r="J16" s="153">
        <f t="shared" si="1"/>
        <v>263.33333333333354</v>
      </c>
    </row>
    <row r="17" spans="1:10" ht="15" customHeight="1" x14ac:dyDescent="0.15">
      <c r="A17" s="74" t="s">
        <v>87</v>
      </c>
      <c r="B17" s="69"/>
      <c r="C17" s="69"/>
      <c r="D17" s="69"/>
      <c r="E17" s="130">
        <v>283</v>
      </c>
      <c r="F17" s="70">
        <v>6</v>
      </c>
      <c r="I17" s="138">
        <f t="shared" si="0"/>
        <v>13</v>
      </c>
      <c r="J17" s="153">
        <f t="shared" si="1"/>
        <v>260.00000000000023</v>
      </c>
    </row>
    <row r="18" spans="1:10" ht="15" customHeight="1" x14ac:dyDescent="0.15">
      <c r="A18" s="74" t="s">
        <v>52</v>
      </c>
      <c r="B18" s="69"/>
      <c r="C18" s="69"/>
      <c r="D18" s="69"/>
      <c r="E18" s="130">
        <v>270</v>
      </c>
      <c r="F18" s="70">
        <v>10</v>
      </c>
      <c r="I18" s="170">
        <f t="shared" si="0"/>
        <v>14</v>
      </c>
      <c r="J18" s="171">
        <f t="shared" si="1"/>
        <v>256.66666666666691</v>
      </c>
    </row>
    <row r="19" spans="1:10" ht="15" customHeight="1" x14ac:dyDescent="0.15">
      <c r="A19" s="74" t="s">
        <v>81</v>
      </c>
      <c r="B19" s="69"/>
      <c r="C19" s="69"/>
      <c r="D19" s="69"/>
      <c r="E19" s="130">
        <v>267</v>
      </c>
      <c r="F19" s="70">
        <v>11</v>
      </c>
      <c r="I19" s="138">
        <f t="shared" si="0"/>
        <v>15</v>
      </c>
      <c r="J19" s="153">
        <f t="shared" si="1"/>
        <v>253.33333333333357</v>
      </c>
    </row>
    <row r="20" spans="1:10" ht="15" customHeight="1" x14ac:dyDescent="0.15">
      <c r="A20" s="74" t="s">
        <v>53</v>
      </c>
      <c r="B20" s="69"/>
      <c r="C20" s="69"/>
      <c r="D20" s="69"/>
      <c r="E20" s="130">
        <v>257</v>
      </c>
      <c r="F20" s="70">
        <v>14</v>
      </c>
      <c r="I20" s="138">
        <f t="shared" si="0"/>
        <v>16</v>
      </c>
      <c r="J20" s="153">
        <f t="shared" si="1"/>
        <v>250.00000000000023</v>
      </c>
    </row>
    <row r="21" spans="1:10" ht="15" customHeight="1" x14ac:dyDescent="0.15">
      <c r="A21" s="164" t="s">
        <v>231</v>
      </c>
      <c r="B21" s="69"/>
      <c r="C21" s="69"/>
      <c r="D21" s="69"/>
      <c r="E21" s="130">
        <v>210</v>
      </c>
      <c r="F21" s="70">
        <v>28</v>
      </c>
      <c r="I21" s="138">
        <f t="shared" si="0"/>
        <v>17</v>
      </c>
      <c r="J21" s="153">
        <f t="shared" si="1"/>
        <v>246.66666666666688</v>
      </c>
    </row>
    <row r="22" spans="1:10" ht="15" customHeight="1" x14ac:dyDescent="0.15">
      <c r="A22" s="74" t="s">
        <v>59</v>
      </c>
      <c r="B22" s="69"/>
      <c r="C22" s="69"/>
      <c r="D22" s="69"/>
      <c r="E22" s="130">
        <v>203</v>
      </c>
      <c r="F22" s="70">
        <v>30</v>
      </c>
      <c r="I22" s="138">
        <f t="shared" si="0"/>
        <v>18</v>
      </c>
      <c r="J22" s="153">
        <f t="shared" si="1"/>
        <v>243.33333333333354</v>
      </c>
    </row>
    <row r="23" spans="1:10" ht="15" customHeight="1" x14ac:dyDescent="0.15">
      <c r="A23" s="74" t="s">
        <v>55</v>
      </c>
      <c r="B23" s="69"/>
      <c r="C23" s="69"/>
      <c r="D23" s="69"/>
      <c r="E23" s="130">
        <v>177</v>
      </c>
      <c r="F23" s="172">
        <v>38</v>
      </c>
      <c r="G23" s="138" t="s">
        <v>248</v>
      </c>
      <c r="I23" s="138">
        <f t="shared" si="0"/>
        <v>19</v>
      </c>
      <c r="J23" s="153">
        <f t="shared" si="1"/>
        <v>240.0000000000002</v>
      </c>
    </row>
    <row r="24" spans="1:10" ht="15" customHeight="1" x14ac:dyDescent="0.15">
      <c r="A24" s="74" t="s">
        <v>66</v>
      </c>
      <c r="B24" s="69"/>
      <c r="C24" s="69"/>
      <c r="D24" s="69"/>
      <c r="E24" s="130">
        <v>177</v>
      </c>
      <c r="F24" s="172">
        <v>38</v>
      </c>
      <c r="G24" s="138" t="s">
        <v>248</v>
      </c>
      <c r="I24" s="138">
        <f t="shared" si="0"/>
        <v>20</v>
      </c>
      <c r="J24" s="153">
        <f t="shared" si="1"/>
        <v>236.66666666666686</v>
      </c>
    </row>
    <row r="25" spans="1:10" ht="15" customHeight="1" x14ac:dyDescent="0.15">
      <c r="A25" s="74" t="s">
        <v>47</v>
      </c>
      <c r="B25" s="69"/>
      <c r="C25" s="69"/>
      <c r="D25" s="69"/>
      <c r="E25" s="130">
        <v>77</v>
      </c>
      <c r="F25" s="70">
        <v>68</v>
      </c>
      <c r="I25" s="138">
        <f t="shared" si="0"/>
        <v>21</v>
      </c>
      <c r="J25" s="153">
        <f>J24-(J$5-30)/(82-1)</f>
        <v>233.33333333333351</v>
      </c>
    </row>
    <row r="26" spans="1:10" ht="15" customHeight="1" x14ac:dyDescent="0.15">
      <c r="A26" s="63"/>
      <c r="B26" s="69"/>
      <c r="C26" s="69"/>
      <c r="D26" s="69"/>
      <c r="E26" s="130"/>
      <c r="F26" s="70"/>
      <c r="I26" s="138">
        <f t="shared" si="0"/>
        <v>22</v>
      </c>
      <c r="J26" s="153">
        <f t="shared" si="1"/>
        <v>230.00000000000017</v>
      </c>
    </row>
    <row r="27" spans="1:10" ht="15" customHeight="1" x14ac:dyDescent="0.15">
      <c r="A27" s="63"/>
      <c r="B27" s="69"/>
      <c r="C27" s="69"/>
      <c r="D27" s="69"/>
      <c r="E27" s="130"/>
      <c r="F27" s="70"/>
      <c r="I27" s="138">
        <f t="shared" si="0"/>
        <v>23</v>
      </c>
      <c r="J27" s="153">
        <f t="shared" si="1"/>
        <v>226.66666666666683</v>
      </c>
    </row>
    <row r="28" spans="1:10" ht="15" customHeight="1" x14ac:dyDescent="0.15">
      <c r="A28" s="63"/>
      <c r="B28" s="69"/>
      <c r="C28" s="69"/>
      <c r="D28" s="69"/>
      <c r="E28" s="130"/>
      <c r="F28" s="70"/>
      <c r="I28" s="138">
        <f t="shared" si="0"/>
        <v>24</v>
      </c>
      <c r="J28" s="153">
        <f t="shared" si="1"/>
        <v>223.33333333333348</v>
      </c>
    </row>
    <row r="29" spans="1:10" ht="15" customHeight="1" x14ac:dyDescent="0.15">
      <c r="A29" s="63"/>
      <c r="B29" s="69"/>
      <c r="C29" s="69"/>
      <c r="D29" s="69"/>
      <c r="E29" s="130"/>
      <c r="F29" s="70"/>
      <c r="I29" s="138">
        <f t="shared" si="0"/>
        <v>25</v>
      </c>
      <c r="J29" s="153">
        <f t="shared" si="1"/>
        <v>220.00000000000014</v>
      </c>
    </row>
    <row r="30" spans="1:10" ht="15" customHeight="1" x14ac:dyDescent="0.15">
      <c r="A30" s="63"/>
      <c r="B30" s="69"/>
      <c r="C30" s="69"/>
      <c r="D30" s="69"/>
      <c r="E30" s="130"/>
      <c r="F30" s="70"/>
      <c r="I30" s="138">
        <f t="shared" si="0"/>
        <v>26</v>
      </c>
      <c r="J30" s="153">
        <f t="shared" si="1"/>
        <v>216.6666666666668</v>
      </c>
    </row>
    <row r="31" spans="1:10" ht="15" customHeight="1" x14ac:dyDescent="0.15">
      <c r="A31" s="63"/>
      <c r="B31" s="69"/>
      <c r="C31" s="69"/>
      <c r="D31" s="69"/>
      <c r="E31" s="130"/>
      <c r="F31" s="70"/>
      <c r="I31" s="138">
        <f t="shared" si="0"/>
        <v>27</v>
      </c>
      <c r="J31" s="153">
        <f t="shared" si="1"/>
        <v>213.33333333333346</v>
      </c>
    </row>
    <row r="32" spans="1:10" ht="15" customHeight="1" x14ac:dyDescent="0.15">
      <c r="A32" s="63"/>
      <c r="B32" s="69"/>
      <c r="C32" s="69"/>
      <c r="D32" s="69"/>
      <c r="E32" s="130"/>
      <c r="F32" s="70"/>
      <c r="I32" s="170">
        <f t="shared" si="0"/>
        <v>28</v>
      </c>
      <c r="J32" s="171">
        <f t="shared" si="1"/>
        <v>210.00000000000011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206.66666666666677</v>
      </c>
    </row>
    <row r="34" spans="1:10" x14ac:dyDescent="0.15">
      <c r="A34" s="63"/>
      <c r="B34" s="69"/>
      <c r="C34" s="69"/>
      <c r="D34" s="69"/>
      <c r="E34" s="76"/>
      <c r="F34" s="70"/>
      <c r="I34" s="170">
        <f t="shared" si="0"/>
        <v>30</v>
      </c>
      <c r="J34" s="171">
        <f t="shared" si="1"/>
        <v>203.33333333333343</v>
      </c>
    </row>
    <row r="35" spans="1:10" x14ac:dyDescent="0.15">
      <c r="A35" s="63"/>
      <c r="B35" s="69"/>
      <c r="C35" s="69"/>
      <c r="D35" s="69"/>
      <c r="E35" s="76"/>
      <c r="F35" s="70"/>
      <c r="I35" s="138">
        <f t="shared" si="0"/>
        <v>31</v>
      </c>
      <c r="J35" s="153">
        <f t="shared" si="1"/>
        <v>200.00000000000009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196.66666666666674</v>
      </c>
    </row>
    <row r="37" spans="1:10" x14ac:dyDescent="0.15">
      <c r="A37" s="63"/>
      <c r="B37" s="69"/>
      <c r="C37" s="69"/>
      <c r="D37" s="69"/>
      <c r="E37" s="76"/>
      <c r="F37" s="70"/>
      <c r="I37" s="138">
        <f t="shared" si="0"/>
        <v>33</v>
      </c>
      <c r="J37" s="153">
        <f t="shared" si="1"/>
        <v>193.3333333333334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190.00000000000006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186.66666666666671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183.33333333333337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180.00000000000003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70">
        <f t="shared" si="0"/>
        <v>38</v>
      </c>
      <c r="J42" s="171">
        <f t="shared" si="1"/>
        <v>176.66666666666669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70">
        <f t="shared" si="0"/>
        <v>39</v>
      </c>
      <c r="J43" s="171">
        <f t="shared" si="1"/>
        <v>173.33333333333334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170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166.66666666666666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163.33333333333331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159.99999999999997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156.66666666666663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153.33333333333329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149.99999999999994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146.6666666666666</v>
      </c>
    </row>
    <row r="52" spans="1:10" x14ac:dyDescent="0.15">
      <c r="I52" s="138">
        <f t="shared" si="0"/>
        <v>48</v>
      </c>
      <c r="J52" s="153">
        <f t="shared" si="1"/>
        <v>143.33333333333326</v>
      </c>
    </row>
    <row r="53" spans="1:10" x14ac:dyDescent="0.15">
      <c r="I53" s="138">
        <f t="shared" si="0"/>
        <v>49</v>
      </c>
      <c r="J53" s="153">
        <f t="shared" si="1"/>
        <v>139.99999999999991</v>
      </c>
    </row>
    <row r="54" spans="1:10" x14ac:dyDescent="0.15">
      <c r="I54" s="138">
        <f t="shared" si="0"/>
        <v>50</v>
      </c>
      <c r="J54" s="153">
        <f t="shared" si="1"/>
        <v>136.66666666666657</v>
      </c>
    </row>
    <row r="55" spans="1:10" x14ac:dyDescent="0.15">
      <c r="I55" s="138">
        <f t="shared" si="0"/>
        <v>51</v>
      </c>
      <c r="J55" s="153">
        <f t="shared" si="1"/>
        <v>133.33333333333323</v>
      </c>
    </row>
    <row r="56" spans="1:10" x14ac:dyDescent="0.15">
      <c r="I56" s="138">
        <f t="shared" si="0"/>
        <v>52</v>
      </c>
      <c r="J56" s="153">
        <f t="shared" si="1"/>
        <v>129.99999999999989</v>
      </c>
    </row>
    <row r="57" spans="1:10" x14ac:dyDescent="0.15">
      <c r="I57" s="138">
        <f t="shared" si="0"/>
        <v>53</v>
      </c>
      <c r="J57" s="153">
        <f t="shared" si="1"/>
        <v>126.66666666666656</v>
      </c>
    </row>
    <row r="58" spans="1:10" x14ac:dyDescent="0.15">
      <c r="I58" s="138">
        <f t="shared" si="0"/>
        <v>54</v>
      </c>
      <c r="J58" s="153">
        <f t="shared" si="1"/>
        <v>123.33333333333323</v>
      </c>
    </row>
    <row r="59" spans="1:10" x14ac:dyDescent="0.15">
      <c r="I59" s="138">
        <f t="shared" si="0"/>
        <v>55</v>
      </c>
      <c r="J59" s="153">
        <f t="shared" si="1"/>
        <v>119.9999999999999</v>
      </c>
    </row>
    <row r="60" spans="1:10" x14ac:dyDescent="0.15">
      <c r="I60" s="138">
        <f t="shared" si="0"/>
        <v>56</v>
      </c>
      <c r="J60" s="153">
        <f t="shared" si="1"/>
        <v>116.66666666666657</v>
      </c>
    </row>
    <row r="61" spans="1:10" x14ac:dyDescent="0.15">
      <c r="I61" s="138">
        <f t="shared" si="0"/>
        <v>57</v>
      </c>
      <c r="J61" s="153">
        <f t="shared" si="1"/>
        <v>113.33333333333324</v>
      </c>
    </row>
    <row r="62" spans="1:10" x14ac:dyDescent="0.15">
      <c r="I62" s="138">
        <f t="shared" si="0"/>
        <v>58</v>
      </c>
      <c r="J62" s="153">
        <f t="shared" si="1"/>
        <v>109.99999999999991</v>
      </c>
    </row>
    <row r="63" spans="1:10" x14ac:dyDescent="0.15">
      <c r="I63" s="138">
        <f t="shared" si="0"/>
        <v>59</v>
      </c>
      <c r="J63" s="153">
        <f t="shared" si="1"/>
        <v>106.66666666666659</v>
      </c>
    </row>
    <row r="64" spans="1:10" x14ac:dyDescent="0.15">
      <c r="I64" s="138">
        <f t="shared" si="0"/>
        <v>60</v>
      </c>
      <c r="J64" s="153">
        <f t="shared" si="1"/>
        <v>103.33333333333326</v>
      </c>
    </row>
    <row r="65" spans="9:10" x14ac:dyDescent="0.15">
      <c r="I65" s="138">
        <f t="shared" si="0"/>
        <v>61</v>
      </c>
      <c r="J65" s="153">
        <f t="shared" si="1"/>
        <v>99.999999999999929</v>
      </c>
    </row>
    <row r="66" spans="9:10" x14ac:dyDescent="0.15">
      <c r="I66" s="138">
        <f t="shared" si="0"/>
        <v>62</v>
      </c>
      <c r="J66" s="153">
        <f t="shared" si="1"/>
        <v>96.6666666666666</v>
      </c>
    </row>
    <row r="67" spans="9:10" x14ac:dyDescent="0.15">
      <c r="I67" s="138">
        <f t="shared" si="0"/>
        <v>63</v>
      </c>
      <c r="J67" s="153">
        <f t="shared" si="1"/>
        <v>93.333333333333272</v>
      </c>
    </row>
    <row r="68" spans="9:10" x14ac:dyDescent="0.15">
      <c r="I68" s="138">
        <f t="shared" si="0"/>
        <v>64</v>
      </c>
      <c r="J68" s="153">
        <f t="shared" si="1"/>
        <v>89.999999999999943</v>
      </c>
    </row>
    <row r="69" spans="9:10" x14ac:dyDescent="0.15">
      <c r="I69" s="138">
        <f t="shared" si="0"/>
        <v>65</v>
      </c>
      <c r="J69" s="153">
        <f t="shared" si="1"/>
        <v>86.666666666666615</v>
      </c>
    </row>
    <row r="70" spans="9:10" x14ac:dyDescent="0.15">
      <c r="I70" s="138">
        <f t="shared" si="0"/>
        <v>66</v>
      </c>
      <c r="J70" s="153">
        <f t="shared" si="1"/>
        <v>83.333333333333286</v>
      </c>
    </row>
    <row r="71" spans="9:10" x14ac:dyDescent="0.15">
      <c r="I71" s="138">
        <f t="shared" ref="I71:I86" si="2">I70+1</f>
        <v>67</v>
      </c>
      <c r="J71" s="153">
        <f t="shared" ref="J71:J86" si="3">J70-(J$5-30)/(82-1)</f>
        <v>79.999999999999957</v>
      </c>
    </row>
    <row r="72" spans="9:10" x14ac:dyDescent="0.15">
      <c r="I72" s="170">
        <f t="shared" si="2"/>
        <v>68</v>
      </c>
      <c r="J72" s="171">
        <f t="shared" si="3"/>
        <v>76.666666666666629</v>
      </c>
    </row>
    <row r="73" spans="9:10" x14ac:dyDescent="0.15">
      <c r="I73" s="138">
        <f t="shared" si="2"/>
        <v>69</v>
      </c>
      <c r="J73" s="153">
        <f t="shared" si="3"/>
        <v>73.3333333333333</v>
      </c>
    </row>
    <row r="74" spans="9:10" x14ac:dyDescent="0.15">
      <c r="I74" s="138">
        <f t="shared" si="2"/>
        <v>70</v>
      </c>
      <c r="J74" s="153">
        <f t="shared" si="3"/>
        <v>69.999999999999972</v>
      </c>
    </row>
    <row r="75" spans="9:10" x14ac:dyDescent="0.15">
      <c r="I75" s="138">
        <f t="shared" si="2"/>
        <v>71</v>
      </c>
      <c r="J75" s="153">
        <f t="shared" si="3"/>
        <v>66.666666666666643</v>
      </c>
    </row>
    <row r="76" spans="9:10" x14ac:dyDescent="0.15">
      <c r="I76" s="138">
        <f t="shared" si="2"/>
        <v>72</v>
      </c>
      <c r="J76" s="153">
        <f t="shared" si="3"/>
        <v>63.333333333333307</v>
      </c>
    </row>
    <row r="77" spans="9:10" x14ac:dyDescent="0.15">
      <c r="I77" s="138">
        <f t="shared" si="2"/>
        <v>73</v>
      </c>
      <c r="J77" s="153">
        <f t="shared" si="3"/>
        <v>59.999999999999972</v>
      </c>
    </row>
    <row r="78" spans="9:10" x14ac:dyDescent="0.15">
      <c r="I78" s="138">
        <f t="shared" si="2"/>
        <v>74</v>
      </c>
      <c r="J78" s="153">
        <f t="shared" si="3"/>
        <v>56.666666666666636</v>
      </c>
    </row>
    <row r="79" spans="9:10" x14ac:dyDescent="0.15">
      <c r="I79" s="138">
        <f t="shared" si="2"/>
        <v>75</v>
      </c>
      <c r="J79" s="153">
        <f t="shared" si="3"/>
        <v>53.3333333333333</v>
      </c>
    </row>
    <row r="80" spans="9:10" x14ac:dyDescent="0.15">
      <c r="I80" s="138">
        <f t="shared" si="2"/>
        <v>76</v>
      </c>
      <c r="J80" s="153">
        <f t="shared" si="3"/>
        <v>49.999999999999964</v>
      </c>
    </row>
    <row r="81" spans="9:10" x14ac:dyDescent="0.15">
      <c r="I81" s="138">
        <f t="shared" si="2"/>
        <v>77</v>
      </c>
      <c r="J81" s="153">
        <f t="shared" si="3"/>
        <v>46.666666666666629</v>
      </c>
    </row>
    <row r="82" spans="9:10" x14ac:dyDescent="0.15">
      <c r="I82" s="138">
        <f t="shared" si="2"/>
        <v>78</v>
      </c>
      <c r="J82" s="153">
        <f t="shared" si="3"/>
        <v>43.333333333333293</v>
      </c>
    </row>
    <row r="83" spans="9:10" x14ac:dyDescent="0.15">
      <c r="I83" s="138">
        <f t="shared" si="2"/>
        <v>79</v>
      </c>
      <c r="J83" s="153">
        <f t="shared" si="3"/>
        <v>39.999999999999957</v>
      </c>
    </row>
    <row r="84" spans="9:10" x14ac:dyDescent="0.15">
      <c r="I84" s="138">
        <f t="shared" si="2"/>
        <v>80</v>
      </c>
      <c r="J84" s="153">
        <f t="shared" si="3"/>
        <v>36.666666666666622</v>
      </c>
    </row>
    <row r="85" spans="9:10" x14ac:dyDescent="0.15">
      <c r="I85" s="138">
        <f t="shared" si="2"/>
        <v>81</v>
      </c>
      <c r="J85" s="153">
        <f t="shared" si="3"/>
        <v>33.333333333333286</v>
      </c>
    </row>
    <row r="86" spans="9:10" x14ac:dyDescent="0.15">
      <c r="I86" s="138">
        <f t="shared" si="2"/>
        <v>82</v>
      </c>
      <c r="J86" s="153">
        <f t="shared" si="3"/>
        <v>29.999999999999954</v>
      </c>
    </row>
    <row r="87" spans="9:10" x14ac:dyDescent="0.15">
      <c r="J87" s="153"/>
    </row>
    <row r="88" spans="9:10" x14ac:dyDescent="0.15">
      <c r="J88" s="153"/>
    </row>
    <row r="89" spans="9:10" x14ac:dyDescent="0.15">
      <c r="J89" s="153"/>
    </row>
    <row r="90" spans="9:10" x14ac:dyDescent="0.15">
      <c r="J90" s="153"/>
    </row>
    <row r="91" spans="9:10" x14ac:dyDescent="0.15">
      <c r="J91" s="153"/>
    </row>
    <row r="92" spans="9:10" x14ac:dyDescent="0.15">
      <c r="J92" s="153"/>
    </row>
    <row r="93" spans="9:10" x14ac:dyDescent="0.15">
      <c r="J93" s="153"/>
    </row>
    <row r="94" spans="9:10" x14ac:dyDescent="0.15">
      <c r="J94" s="153"/>
    </row>
    <row r="95" spans="9:10" x14ac:dyDescent="0.15">
      <c r="J95" s="153"/>
    </row>
    <row r="96" spans="9:10" x14ac:dyDescent="0.15">
      <c r="J96" s="153"/>
    </row>
    <row r="97" spans="10:10" x14ac:dyDescent="0.15">
      <c r="J97" s="153"/>
    </row>
    <row r="98" spans="10:10" x14ac:dyDescent="0.15">
      <c r="J98" s="153"/>
    </row>
    <row r="99" spans="10:10" x14ac:dyDescent="0.15">
      <c r="J99" s="153"/>
    </row>
    <row r="100" spans="10:10" x14ac:dyDescent="0.15">
      <c r="J100" s="153"/>
    </row>
    <row r="101" spans="10:10" x14ac:dyDescent="0.15">
      <c r="J101" s="153"/>
    </row>
    <row r="102" spans="10:10" x14ac:dyDescent="0.15">
      <c r="J102" s="153"/>
    </row>
    <row r="103" spans="10:10" x14ac:dyDescent="0.15">
      <c r="J103" s="153"/>
    </row>
    <row r="104" spans="10:10" x14ac:dyDescent="0.15">
      <c r="J104" s="153"/>
    </row>
    <row r="105" spans="10:10" x14ac:dyDescent="0.15">
      <c r="J105" s="153"/>
    </row>
    <row r="106" spans="10:10" x14ac:dyDescent="0.15">
      <c r="J106" s="153"/>
    </row>
    <row r="107" spans="10:10" x14ac:dyDescent="0.15">
      <c r="J107" s="153"/>
    </row>
    <row r="108" spans="10:10" x14ac:dyDescent="0.15">
      <c r="J108" s="153"/>
    </row>
    <row r="109" spans="10:10" x14ac:dyDescent="0.15">
      <c r="J109" s="153"/>
    </row>
    <row r="110" spans="10:10" x14ac:dyDescent="0.15">
      <c r="J110" s="153"/>
    </row>
    <row r="111" spans="10:10" x14ac:dyDescent="0.15">
      <c r="J111" s="153"/>
    </row>
    <row r="112" spans="10:10" x14ac:dyDescent="0.15">
      <c r="J112" s="153"/>
    </row>
    <row r="113" spans="10:10" x14ac:dyDescent="0.15">
      <c r="J113" s="153"/>
    </row>
    <row r="114" spans="10:10" x14ac:dyDescent="0.15">
      <c r="J114" s="153"/>
    </row>
    <row r="115" spans="10:10" x14ac:dyDescent="0.15">
      <c r="J115" s="153"/>
    </row>
    <row r="116" spans="10:10" x14ac:dyDescent="0.15">
      <c r="J116" s="153"/>
    </row>
    <row r="117" spans="10:10" x14ac:dyDescent="0.15">
      <c r="J117" s="153"/>
    </row>
    <row r="118" spans="10:10" x14ac:dyDescent="0.15">
      <c r="J118" s="153"/>
    </row>
    <row r="119" spans="10:10" x14ac:dyDescent="0.15">
      <c r="J119" s="153"/>
    </row>
    <row r="120" spans="10:10" x14ac:dyDescent="0.15">
      <c r="J120" s="153"/>
    </row>
    <row r="121" spans="10:10" x14ac:dyDescent="0.15">
      <c r="J121" s="153"/>
    </row>
    <row r="122" spans="10:10" x14ac:dyDescent="0.15">
      <c r="J122" s="153"/>
    </row>
    <row r="123" spans="10:10" x14ac:dyDescent="0.15">
      <c r="J123" s="153"/>
    </row>
    <row r="124" spans="10:10" x14ac:dyDescent="0.15">
      <c r="J124" s="153"/>
    </row>
    <row r="125" spans="10:10" x14ac:dyDescent="0.15">
      <c r="J125" s="153"/>
    </row>
    <row r="126" spans="10:10" x14ac:dyDescent="0.15">
      <c r="J126" s="153"/>
    </row>
    <row r="127" spans="10:10" x14ac:dyDescent="0.15">
      <c r="J127" s="153"/>
    </row>
    <row r="128" spans="10:10" x14ac:dyDescent="0.15">
      <c r="J128" s="153"/>
    </row>
    <row r="129" spans="10:10" x14ac:dyDescent="0.15">
      <c r="J129" s="153"/>
    </row>
    <row r="130" spans="10:10" x14ac:dyDescent="0.15">
      <c r="J130" s="153"/>
    </row>
    <row r="131" spans="10:10" x14ac:dyDescent="0.15">
      <c r="J131" s="153"/>
    </row>
    <row r="132" spans="10:10" x14ac:dyDescent="0.15">
      <c r="J132" s="153"/>
    </row>
    <row r="133" spans="10:10" x14ac:dyDescent="0.15">
      <c r="J133" s="153"/>
    </row>
    <row r="134" spans="10:10" x14ac:dyDescent="0.15">
      <c r="J134" s="153"/>
    </row>
    <row r="135" spans="10:10" x14ac:dyDescent="0.15">
      <c r="J135" s="153"/>
    </row>
    <row r="136" spans="10:10" x14ac:dyDescent="0.15">
      <c r="J136" s="153"/>
    </row>
    <row r="137" spans="10:10" x14ac:dyDescent="0.15">
      <c r="J137" s="153"/>
    </row>
    <row r="138" spans="10:10" x14ac:dyDescent="0.15">
      <c r="J138" s="153"/>
    </row>
    <row r="139" spans="10:10" x14ac:dyDescent="0.15">
      <c r="J139" s="153"/>
    </row>
    <row r="140" spans="10:10" x14ac:dyDescent="0.15">
      <c r="J140" s="153"/>
    </row>
    <row r="141" spans="10:10" x14ac:dyDescent="0.15">
      <c r="J141" s="153"/>
    </row>
    <row r="142" spans="10:10" x14ac:dyDescent="0.15">
      <c r="J142" s="153"/>
    </row>
    <row r="143" spans="10:10" x14ac:dyDescent="0.15">
      <c r="J143" s="153"/>
    </row>
    <row r="144" spans="10:10" x14ac:dyDescent="0.15">
      <c r="J144" s="153"/>
    </row>
    <row r="145" spans="10:10" x14ac:dyDescent="0.15">
      <c r="J145" s="153"/>
    </row>
    <row r="146" spans="10:10" x14ac:dyDescent="0.15">
      <c r="J146" s="153"/>
    </row>
    <row r="147" spans="10:10" x14ac:dyDescent="0.15">
      <c r="J147" s="153"/>
    </row>
    <row r="148" spans="10:10" x14ac:dyDescent="0.15">
      <c r="J148" s="153"/>
    </row>
    <row r="149" spans="10:10" x14ac:dyDescent="0.15">
      <c r="J149" s="153"/>
    </row>
    <row r="150" spans="10:10" x14ac:dyDescent="0.15">
      <c r="J150" s="153"/>
    </row>
    <row r="151" spans="10:10" x14ac:dyDescent="0.15">
      <c r="J151" s="153"/>
    </row>
    <row r="152" spans="10:10" x14ac:dyDescent="0.15">
      <c r="J152" s="153"/>
    </row>
    <row r="153" spans="10:10" x14ac:dyDescent="0.15">
      <c r="J153" s="153"/>
    </row>
    <row r="154" spans="10:10" x14ac:dyDescent="0.15">
      <c r="J154" s="153"/>
    </row>
    <row r="155" spans="10:10" x14ac:dyDescent="0.15">
      <c r="J155" s="153"/>
    </row>
    <row r="156" spans="10:10" x14ac:dyDescent="0.15">
      <c r="J156" s="153"/>
    </row>
    <row r="157" spans="10:10" x14ac:dyDescent="0.15">
      <c r="J157" s="153"/>
    </row>
  </sheetData>
  <mergeCells count="3">
    <mergeCell ref="A1:A7"/>
    <mergeCell ref="B2:D2"/>
    <mergeCell ref="B4:D4"/>
  </mergeCells>
  <conditionalFormatting sqref="A17:A20 A22:A25">
    <cfRule type="duplicateValues" dxfId="138" priority="1"/>
    <cfRule type="duplicateValues" dxfId="137" priority="2"/>
  </conditionalFormatting>
  <conditionalFormatting sqref="A21 A34 A37">
    <cfRule type="duplicateValues" dxfId="136" priority="3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8390-030C-8849-95D4-AC1B629B1184}">
  <dimension ref="A1:F51"/>
  <sheetViews>
    <sheetView workbookViewId="0">
      <selection activeCell="H37" sqref="H3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232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215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14</v>
      </c>
    </row>
    <row r="17" spans="1:6" ht="15" customHeight="1" x14ac:dyDescent="0.15">
      <c r="A17" s="167" t="s">
        <v>233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234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235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236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237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238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239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240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241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242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243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244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245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246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/>
      <c r="B31" s="69"/>
      <c r="C31" s="69"/>
      <c r="D31" s="69"/>
      <c r="E31" s="76"/>
      <c r="F31" s="70"/>
    </row>
    <row r="32" spans="1:6" ht="15" customHeight="1" x14ac:dyDescent="0.15">
      <c r="A32" s="167"/>
      <c r="B32" s="69"/>
      <c r="C32" s="69"/>
      <c r="D32" s="69"/>
      <c r="E32" s="76"/>
      <c r="F32" s="70"/>
    </row>
    <row r="33" spans="1:6" ht="15" customHeight="1" x14ac:dyDescent="0.15">
      <c r="A33" s="167"/>
      <c r="B33" s="69"/>
      <c r="C33" s="69"/>
      <c r="D33" s="69"/>
      <c r="E33" s="76"/>
      <c r="F33" s="70"/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20:A30">
    <cfRule type="duplicateValues" dxfId="135" priority="1"/>
    <cfRule type="duplicateValues" dxfId="134" priority="2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C377-DD13-BE42-ACBC-DCFFE0AFE82E}">
  <dimension ref="A1:J70"/>
  <sheetViews>
    <sheetView workbookViewId="0">
      <selection activeCell="J31" sqref="J3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253</v>
      </c>
      <c r="C8" s="97"/>
      <c r="D8" s="105"/>
      <c r="E8" s="105"/>
      <c r="F8" s="36"/>
      <c r="H8" s="175"/>
      <c r="I8" s="126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254</v>
      </c>
      <c r="C9" s="97"/>
      <c r="D9" s="105"/>
      <c r="E9" s="105"/>
      <c r="F9" s="36"/>
      <c r="H9" s="175"/>
      <c r="I9" s="176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75"/>
      <c r="I10" s="128">
        <v>1</v>
      </c>
      <c r="J10" s="115">
        <v>470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H11" s="175"/>
      <c r="I11" s="128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254</v>
      </c>
      <c r="C12" s="106"/>
      <c r="D12" s="106"/>
      <c r="E12" s="106"/>
      <c r="F12" s="36"/>
      <c r="H12" s="175"/>
      <c r="I12" s="128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75"/>
      <c r="I13" s="128">
        <v>4</v>
      </c>
      <c r="J13" s="115">
        <f t="shared" si="0"/>
        <v>407.14285714285711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470</v>
      </c>
      <c r="F14" s="45" t="s">
        <v>16</v>
      </c>
      <c r="G14" s="102"/>
      <c r="H14" s="175"/>
      <c r="I14" s="128">
        <v>5</v>
      </c>
      <c r="J14" s="115">
        <f t="shared" si="0"/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75"/>
      <c r="I15" s="128">
        <v>6</v>
      </c>
      <c r="J15" s="115">
        <f t="shared" si="0"/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22</v>
      </c>
      <c r="G16" s="102"/>
      <c r="H16" s="175"/>
      <c r="I16" s="128">
        <v>7</v>
      </c>
      <c r="J16" s="115">
        <f t="shared" si="0"/>
        <v>344.28571428571422</v>
      </c>
    </row>
    <row r="17" spans="1:10" x14ac:dyDescent="0.15">
      <c r="A17" s="74" t="s">
        <v>38</v>
      </c>
      <c r="B17" s="69"/>
      <c r="C17" s="69"/>
      <c r="D17" s="69"/>
      <c r="E17" s="177">
        <v>302</v>
      </c>
      <c r="F17" s="178">
        <v>9</v>
      </c>
      <c r="G17" s="102"/>
      <c r="H17" s="175"/>
      <c r="I17" s="128">
        <v>8</v>
      </c>
      <c r="J17" s="115">
        <f t="shared" si="0"/>
        <v>323.33333333333326</v>
      </c>
    </row>
    <row r="18" spans="1:10" x14ac:dyDescent="0.15">
      <c r="A18" s="74" t="s">
        <v>36</v>
      </c>
      <c r="B18" s="69"/>
      <c r="C18" s="69"/>
      <c r="D18" s="69"/>
      <c r="E18" s="177">
        <v>281</v>
      </c>
      <c r="F18" s="178">
        <v>10</v>
      </c>
      <c r="G18" s="102"/>
      <c r="H18" s="175"/>
      <c r="I18" s="128">
        <v>9</v>
      </c>
      <c r="J18" s="115">
        <f t="shared" si="0"/>
        <v>302.38095238095229</v>
      </c>
    </row>
    <row r="19" spans="1:10" x14ac:dyDescent="0.15">
      <c r="A19" s="59" t="s">
        <v>37</v>
      </c>
      <c r="B19" s="69"/>
      <c r="C19" s="69"/>
      <c r="D19" s="69"/>
      <c r="E19" s="177">
        <v>260</v>
      </c>
      <c r="F19" s="178">
        <v>11</v>
      </c>
      <c r="G19" s="103"/>
      <c r="H19" s="175"/>
      <c r="I19" s="128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77"/>
      <c r="F20" s="178"/>
      <c r="G20" s="103"/>
      <c r="H20" s="175"/>
      <c r="I20" s="128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77"/>
      <c r="F21" s="178"/>
      <c r="G21" s="103"/>
      <c r="H21" s="175"/>
      <c r="I21" s="128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79"/>
      <c r="G22" s="180"/>
      <c r="H22" s="175"/>
      <c r="I22" s="181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77"/>
      <c r="F23" s="178"/>
      <c r="G23" s="103"/>
      <c r="H23" s="175"/>
      <c r="I23" s="128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77"/>
      <c r="F24" s="178"/>
      <c r="G24" s="103"/>
      <c r="H24" s="175"/>
      <c r="I24" s="128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77"/>
      <c r="F25" s="178"/>
      <c r="G25" s="103"/>
      <c r="I25" s="128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77"/>
      <c r="F26" s="178"/>
      <c r="G26" s="103"/>
      <c r="I26" s="128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77"/>
      <c r="F27" s="178"/>
      <c r="G27" s="103"/>
      <c r="I27" s="128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77"/>
      <c r="F28" s="178"/>
      <c r="G28" s="103"/>
      <c r="I28" s="128">
        <v>19</v>
      </c>
      <c r="J28" s="115">
        <f t="shared" si="0"/>
        <v>92.857142857142691</v>
      </c>
    </row>
    <row r="29" spans="1:10" x14ac:dyDescent="0.15">
      <c r="G29" s="102"/>
      <c r="I29" s="128">
        <v>20</v>
      </c>
      <c r="J29" s="115">
        <f t="shared" si="0"/>
        <v>71.904761904761742</v>
      </c>
    </row>
    <row r="30" spans="1:10" x14ac:dyDescent="0.15">
      <c r="G30" s="102"/>
      <c r="I30" s="128">
        <v>21</v>
      </c>
      <c r="J30" s="115">
        <f t="shared" si="0"/>
        <v>50.952380952380793</v>
      </c>
    </row>
    <row r="31" spans="1:10" x14ac:dyDescent="0.15">
      <c r="G31" s="102"/>
      <c r="I31" s="128">
        <v>22</v>
      </c>
      <c r="J31" s="115">
        <f t="shared" si="0"/>
        <v>29.99999999999984</v>
      </c>
    </row>
    <row r="32" spans="1:10" x14ac:dyDescent="0.15">
      <c r="G32" s="102"/>
      <c r="I32" s="128"/>
      <c r="J32" s="129"/>
    </row>
    <row r="33" spans="9:10" x14ac:dyDescent="0.15">
      <c r="I33" s="128"/>
      <c r="J33" s="129"/>
    </row>
    <row r="34" spans="9:10" x14ac:dyDescent="0.15">
      <c r="I34" s="128"/>
      <c r="J34" s="129"/>
    </row>
    <row r="35" spans="9:10" x14ac:dyDescent="0.15">
      <c r="I35" s="128"/>
      <c r="J35" s="129"/>
    </row>
    <row r="36" spans="9:10" x14ac:dyDescent="0.15">
      <c r="I36" s="128"/>
      <c r="J36" s="129"/>
    </row>
    <row r="37" spans="9:10" x14ac:dyDescent="0.15">
      <c r="I37" s="128"/>
      <c r="J37" s="129"/>
    </row>
    <row r="38" spans="9:10" x14ac:dyDescent="0.15">
      <c r="I38" s="128"/>
      <c r="J38" s="129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33" priority="24"/>
    <cfRule type="duplicateValues" dxfId="132" priority="23"/>
    <cfRule type="duplicateValues" dxfId="131" priority="22"/>
    <cfRule type="duplicateValues" dxfId="130" priority="21"/>
  </conditionalFormatting>
  <conditionalFormatting sqref="A18">
    <cfRule type="duplicateValues" dxfId="129" priority="13"/>
    <cfRule type="duplicateValues" dxfId="128" priority="16"/>
    <cfRule type="duplicateValues" dxfId="127" priority="14"/>
    <cfRule type="duplicateValues" dxfId="126" priority="15"/>
  </conditionalFormatting>
  <conditionalFormatting sqref="A19">
    <cfRule type="duplicateValues" dxfId="125" priority="18"/>
    <cfRule type="duplicateValues" dxfId="124" priority="20"/>
    <cfRule type="duplicateValues" dxfId="123" priority="17"/>
    <cfRule type="duplicateValues" dxfId="122" priority="19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0A29-56EE-4542-A612-53C9E4C3B90B}">
  <dimension ref="A1:J70"/>
  <sheetViews>
    <sheetView workbookViewId="0">
      <selection activeCell="G22" sqref="G2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253</v>
      </c>
      <c r="C8" s="97"/>
      <c r="D8" s="105"/>
      <c r="E8" s="105"/>
      <c r="F8" s="36"/>
      <c r="H8" s="175"/>
      <c r="I8" s="126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254</v>
      </c>
      <c r="C9" s="97"/>
      <c r="D9" s="105"/>
      <c r="E9" s="105"/>
      <c r="F9" s="36"/>
      <c r="H9" s="175"/>
      <c r="I9" s="176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75"/>
      <c r="I10" s="128">
        <v>1</v>
      </c>
      <c r="J10" s="115">
        <v>470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H11" s="175"/>
      <c r="I11" s="128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254</v>
      </c>
      <c r="C12" s="106"/>
      <c r="D12" s="106"/>
      <c r="E12" s="106"/>
      <c r="F12" s="36"/>
      <c r="H12" s="175"/>
      <c r="I12" s="128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75"/>
      <c r="I13" s="128">
        <v>4</v>
      </c>
      <c r="J13" s="115">
        <f t="shared" si="0"/>
        <v>407.14285714285711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470</v>
      </c>
      <c r="F14" s="45" t="s">
        <v>16</v>
      </c>
      <c r="G14" s="102"/>
      <c r="H14" s="175"/>
      <c r="I14" s="128">
        <v>5</v>
      </c>
      <c r="J14" s="115">
        <f>J13-(J$10-30)/(J$9-1)</f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75"/>
      <c r="I15" s="128">
        <v>6</v>
      </c>
      <c r="J15" s="115">
        <f>J14-(J$10-30)/(J$9-1)</f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22</v>
      </c>
      <c r="G16" s="102"/>
      <c r="H16" s="175"/>
      <c r="I16" s="128">
        <v>7</v>
      </c>
      <c r="J16" s="115">
        <f t="shared" si="0"/>
        <v>344.28571428571422</v>
      </c>
    </row>
    <row r="17" spans="1:10" x14ac:dyDescent="0.15">
      <c r="A17" s="74" t="s">
        <v>38</v>
      </c>
      <c r="B17" s="69"/>
      <c r="C17" s="69"/>
      <c r="D17" s="69"/>
      <c r="E17" s="177">
        <v>386</v>
      </c>
      <c r="F17" s="178">
        <v>5</v>
      </c>
      <c r="G17" s="102"/>
      <c r="H17" s="175"/>
      <c r="I17" s="128">
        <v>8</v>
      </c>
      <c r="J17" s="115">
        <f t="shared" si="0"/>
        <v>323.33333333333326</v>
      </c>
    </row>
    <row r="18" spans="1:10" x14ac:dyDescent="0.15">
      <c r="A18" s="74" t="s">
        <v>36</v>
      </c>
      <c r="B18" s="69"/>
      <c r="C18" s="69"/>
      <c r="D18" s="69"/>
      <c r="E18" s="177">
        <v>365</v>
      </c>
      <c r="F18" s="178">
        <v>6</v>
      </c>
      <c r="G18" s="102"/>
      <c r="H18" s="175"/>
      <c r="I18" s="128">
        <v>9</v>
      </c>
      <c r="J18" s="115">
        <f t="shared" si="0"/>
        <v>302.38095238095229</v>
      </c>
    </row>
    <row r="19" spans="1:10" x14ac:dyDescent="0.15">
      <c r="A19" s="59" t="s">
        <v>37</v>
      </c>
      <c r="B19" s="69"/>
      <c r="C19" s="69"/>
      <c r="D19" s="69"/>
      <c r="E19" s="177">
        <v>302</v>
      </c>
      <c r="F19" s="178">
        <v>9</v>
      </c>
      <c r="G19" s="103"/>
      <c r="H19" s="175"/>
      <c r="I19" s="128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77"/>
      <c r="F20" s="178"/>
      <c r="G20" s="103"/>
      <c r="H20" s="175"/>
      <c r="I20" s="128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77"/>
      <c r="F21" s="178"/>
      <c r="G21" s="103"/>
      <c r="H21" s="175"/>
      <c r="I21" s="128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79"/>
      <c r="G22" s="180"/>
      <c r="H22" s="175"/>
      <c r="I22" s="128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77"/>
      <c r="F23" s="178"/>
      <c r="G23" s="103"/>
      <c r="H23" s="175"/>
      <c r="I23" s="128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77"/>
      <c r="F24" s="178"/>
      <c r="G24" s="103"/>
      <c r="H24" s="175"/>
      <c r="I24" s="128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77"/>
      <c r="F25" s="178"/>
      <c r="G25" s="103"/>
      <c r="I25" s="128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77"/>
      <c r="F26" s="178"/>
      <c r="G26" s="103"/>
      <c r="I26" s="128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77"/>
      <c r="F27" s="178"/>
      <c r="G27" s="103"/>
      <c r="I27" s="128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77"/>
      <c r="F28" s="178"/>
      <c r="G28" s="103"/>
      <c r="I28" s="128">
        <v>19</v>
      </c>
      <c r="J28" s="115">
        <f t="shared" si="0"/>
        <v>92.857142857142691</v>
      </c>
    </row>
    <row r="29" spans="1:10" x14ac:dyDescent="0.15">
      <c r="G29" s="102"/>
      <c r="I29" s="128">
        <v>20</v>
      </c>
      <c r="J29" s="115">
        <f t="shared" si="0"/>
        <v>71.904761904761742</v>
      </c>
    </row>
    <row r="30" spans="1:10" x14ac:dyDescent="0.15">
      <c r="G30" s="102"/>
      <c r="I30" s="128">
        <v>21</v>
      </c>
      <c r="J30" s="115">
        <f t="shared" si="0"/>
        <v>50.952380952380793</v>
      </c>
    </row>
    <row r="31" spans="1:10" x14ac:dyDescent="0.15">
      <c r="G31" s="102"/>
      <c r="I31" s="128">
        <v>22</v>
      </c>
      <c r="J31" s="115">
        <f t="shared" si="0"/>
        <v>29.99999999999984</v>
      </c>
    </row>
    <row r="32" spans="1:10" x14ac:dyDescent="0.15">
      <c r="G32" s="102"/>
      <c r="I32" s="128"/>
      <c r="J32" s="129"/>
    </row>
    <row r="33" spans="9:10" x14ac:dyDescent="0.15">
      <c r="I33" s="128"/>
      <c r="J33" s="129"/>
    </row>
    <row r="34" spans="9:10" x14ac:dyDescent="0.15">
      <c r="I34" s="128"/>
      <c r="J34" s="129"/>
    </row>
    <row r="35" spans="9:10" x14ac:dyDescent="0.15">
      <c r="I35" s="128"/>
      <c r="J35" s="129"/>
    </row>
    <row r="36" spans="9:10" x14ac:dyDescent="0.15">
      <c r="I36" s="128"/>
      <c r="J36" s="129"/>
    </row>
    <row r="37" spans="9:10" x14ac:dyDescent="0.15">
      <c r="I37" s="128"/>
      <c r="J37" s="129"/>
    </row>
    <row r="38" spans="9:10" x14ac:dyDescent="0.15">
      <c r="I38" s="128"/>
      <c r="J38" s="129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21" priority="12"/>
    <cfRule type="duplicateValues" dxfId="120" priority="11"/>
    <cfRule type="duplicateValues" dxfId="119" priority="10"/>
    <cfRule type="duplicateValues" dxfId="118" priority="9"/>
  </conditionalFormatting>
  <conditionalFormatting sqref="A18">
    <cfRule type="duplicateValues" dxfId="117" priority="1"/>
    <cfRule type="duplicateValues" dxfId="116" priority="4"/>
    <cfRule type="duplicateValues" dxfId="115" priority="2"/>
    <cfRule type="duplicateValues" dxfId="114" priority="3"/>
  </conditionalFormatting>
  <conditionalFormatting sqref="A19">
    <cfRule type="duplicateValues" dxfId="113" priority="6"/>
    <cfRule type="duplicateValues" dxfId="112" priority="8"/>
    <cfRule type="duplicateValues" dxfId="111" priority="5"/>
    <cfRule type="duplicateValues" dxfId="110" priority="7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C580-C24B-5840-A8CF-F0D70E08E16A}">
  <dimension ref="A1:J217"/>
  <sheetViews>
    <sheetView topLeftCell="A56" workbookViewId="0">
      <selection activeCell="A60" sqref="A60:F6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249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43520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41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41</v>
      </c>
      <c r="I16" s="128">
        <f>I15+1</f>
        <v>2</v>
      </c>
      <c r="J16" s="129">
        <f>J15-(J$15-30)/(J$14-1)</f>
        <v>147</v>
      </c>
    </row>
    <row r="17" spans="1:10" ht="15" customHeight="1" x14ac:dyDescent="0.15">
      <c r="A17" s="74" t="s">
        <v>63</v>
      </c>
      <c r="B17" s="158"/>
      <c r="C17" s="69"/>
      <c r="D17" s="69">
        <v>94.33</v>
      </c>
      <c r="E17" s="130">
        <v>150</v>
      </c>
      <c r="F17" s="70">
        <v>1</v>
      </c>
      <c r="I17" s="128">
        <f t="shared" ref="I17:I55" si="0">I16+1</f>
        <v>3</v>
      </c>
      <c r="J17" s="129">
        <f>J16-(J$15-30)/(J$14-1)</f>
        <v>144</v>
      </c>
    </row>
    <row r="18" spans="1:10" ht="15" customHeight="1" x14ac:dyDescent="0.15">
      <c r="A18" s="74" t="s">
        <v>53</v>
      </c>
      <c r="B18" s="158"/>
      <c r="C18" s="69"/>
      <c r="D18" s="69">
        <v>92.33</v>
      </c>
      <c r="E18" s="130">
        <v>147</v>
      </c>
      <c r="F18" s="70">
        <v>2</v>
      </c>
      <c r="I18" s="128">
        <f t="shared" si="0"/>
        <v>4</v>
      </c>
      <c r="J18" s="129">
        <f t="shared" ref="J18:J55" si="1">J17-(J$15-30)/(J$14-1)</f>
        <v>141</v>
      </c>
    </row>
    <row r="19" spans="1:10" ht="15" customHeight="1" x14ac:dyDescent="0.15">
      <c r="A19" s="74" t="s">
        <v>111</v>
      </c>
      <c r="B19" s="158"/>
      <c r="C19" s="69"/>
      <c r="D19" s="69">
        <v>90</v>
      </c>
      <c r="E19" s="130">
        <v>144</v>
      </c>
      <c r="F19" s="70">
        <v>3</v>
      </c>
      <c r="I19" s="128">
        <f t="shared" si="0"/>
        <v>5</v>
      </c>
      <c r="J19" s="129">
        <f t="shared" si="1"/>
        <v>138</v>
      </c>
    </row>
    <row r="20" spans="1:10" ht="15" customHeight="1" x14ac:dyDescent="0.15">
      <c r="A20" s="74" t="s">
        <v>116</v>
      </c>
      <c r="B20" s="158"/>
      <c r="C20" s="69"/>
      <c r="D20" s="69">
        <v>88.67</v>
      </c>
      <c r="E20" s="130">
        <v>141</v>
      </c>
      <c r="F20" s="70">
        <v>4</v>
      </c>
      <c r="I20" s="128">
        <f t="shared" si="0"/>
        <v>6</v>
      </c>
      <c r="J20" s="129">
        <f t="shared" si="1"/>
        <v>135</v>
      </c>
    </row>
    <row r="21" spans="1:10" ht="15" customHeight="1" x14ac:dyDescent="0.15">
      <c r="A21" s="74" t="s">
        <v>117</v>
      </c>
      <c r="B21" s="158"/>
      <c r="C21" s="69"/>
      <c r="D21" s="69">
        <v>85</v>
      </c>
      <c r="E21" s="130">
        <v>138</v>
      </c>
      <c r="F21" s="70">
        <v>5</v>
      </c>
      <c r="I21" s="128">
        <f t="shared" si="0"/>
        <v>7</v>
      </c>
      <c r="J21" s="129">
        <f t="shared" si="1"/>
        <v>132</v>
      </c>
    </row>
    <row r="22" spans="1:10" ht="15" customHeight="1" x14ac:dyDescent="0.15">
      <c r="A22" s="74" t="s">
        <v>60</v>
      </c>
      <c r="B22" s="158"/>
      <c r="C22" s="69"/>
      <c r="D22" s="69">
        <v>83</v>
      </c>
      <c r="E22" s="130">
        <v>135</v>
      </c>
      <c r="F22" s="70">
        <v>6</v>
      </c>
      <c r="I22" s="128">
        <f t="shared" si="0"/>
        <v>8</v>
      </c>
      <c r="J22" s="129">
        <f t="shared" si="1"/>
        <v>129</v>
      </c>
    </row>
    <row r="23" spans="1:10" ht="15" customHeight="1" x14ac:dyDescent="0.15">
      <c r="A23" s="74" t="s">
        <v>125</v>
      </c>
      <c r="B23" s="158"/>
      <c r="C23" s="69"/>
      <c r="D23" s="69">
        <v>82</v>
      </c>
      <c r="E23" s="130">
        <v>132</v>
      </c>
      <c r="F23" s="70">
        <v>7</v>
      </c>
      <c r="I23" s="128">
        <f t="shared" si="0"/>
        <v>9</v>
      </c>
      <c r="J23" s="129">
        <f t="shared" si="1"/>
        <v>126</v>
      </c>
    </row>
    <row r="24" spans="1:10" ht="15" customHeight="1" x14ac:dyDescent="0.15">
      <c r="A24" s="74" t="s">
        <v>124</v>
      </c>
      <c r="B24" s="158"/>
      <c r="C24" s="69"/>
      <c r="D24" s="69">
        <v>81.33</v>
      </c>
      <c r="E24" s="130">
        <v>129</v>
      </c>
      <c r="F24" s="70">
        <v>8</v>
      </c>
      <c r="I24" s="128">
        <f t="shared" si="0"/>
        <v>10</v>
      </c>
      <c r="J24" s="129">
        <f t="shared" si="1"/>
        <v>123</v>
      </c>
    </row>
    <row r="25" spans="1:10" ht="15" customHeight="1" x14ac:dyDescent="0.15">
      <c r="A25" s="74" t="s">
        <v>122</v>
      </c>
      <c r="B25" s="158"/>
      <c r="C25" s="69"/>
      <c r="D25" s="69">
        <v>81</v>
      </c>
      <c r="E25" s="130">
        <v>126</v>
      </c>
      <c r="F25" s="70">
        <v>9</v>
      </c>
      <c r="I25" s="128">
        <f t="shared" si="0"/>
        <v>11</v>
      </c>
      <c r="J25" s="129">
        <f t="shared" si="1"/>
        <v>120</v>
      </c>
    </row>
    <row r="26" spans="1:10" ht="15" customHeight="1" x14ac:dyDescent="0.15">
      <c r="A26" s="74" t="s">
        <v>59</v>
      </c>
      <c r="B26" s="158"/>
      <c r="C26" s="69"/>
      <c r="D26" s="69">
        <v>78</v>
      </c>
      <c r="E26" s="130">
        <v>123</v>
      </c>
      <c r="F26" s="70">
        <v>10</v>
      </c>
      <c r="I26" s="128">
        <f t="shared" si="0"/>
        <v>12</v>
      </c>
      <c r="J26" s="129">
        <f t="shared" si="1"/>
        <v>117</v>
      </c>
    </row>
    <row r="27" spans="1:10" ht="15" customHeight="1" x14ac:dyDescent="0.15">
      <c r="A27" s="74" t="s">
        <v>112</v>
      </c>
      <c r="B27" s="158"/>
      <c r="C27" s="69"/>
      <c r="D27" s="69">
        <v>77.67</v>
      </c>
      <c r="E27" s="130">
        <v>120</v>
      </c>
      <c r="F27" s="70">
        <v>11</v>
      </c>
      <c r="I27" s="128">
        <f t="shared" si="0"/>
        <v>13</v>
      </c>
      <c r="J27" s="129">
        <f t="shared" si="1"/>
        <v>114</v>
      </c>
    </row>
    <row r="28" spans="1:10" ht="15" customHeight="1" x14ac:dyDescent="0.15">
      <c r="A28" s="74" t="s">
        <v>118</v>
      </c>
      <c r="B28" s="158"/>
      <c r="C28" s="69"/>
      <c r="D28" s="69">
        <v>75</v>
      </c>
      <c r="E28" s="130">
        <v>117</v>
      </c>
      <c r="F28" s="70">
        <v>12</v>
      </c>
      <c r="I28" s="128">
        <f t="shared" si="0"/>
        <v>14</v>
      </c>
      <c r="J28" s="129">
        <f t="shared" si="1"/>
        <v>111</v>
      </c>
    </row>
    <row r="29" spans="1:10" ht="15" customHeight="1" x14ac:dyDescent="0.15">
      <c r="A29" s="164" t="s">
        <v>162</v>
      </c>
      <c r="B29" s="158"/>
      <c r="C29" s="69"/>
      <c r="D29" s="69">
        <v>73</v>
      </c>
      <c r="E29" s="130">
        <v>114</v>
      </c>
      <c r="F29" s="70">
        <v>13</v>
      </c>
      <c r="I29" s="128">
        <f t="shared" si="0"/>
        <v>15</v>
      </c>
      <c r="J29" s="129">
        <f t="shared" si="1"/>
        <v>108</v>
      </c>
    </row>
    <row r="30" spans="1:10" ht="15" customHeight="1" x14ac:dyDescent="0.15">
      <c r="A30" s="74" t="s">
        <v>65</v>
      </c>
      <c r="B30" s="158"/>
      <c r="C30" s="69"/>
      <c r="D30" s="69">
        <v>71</v>
      </c>
      <c r="E30" s="130">
        <v>111</v>
      </c>
      <c r="F30" s="70">
        <v>14</v>
      </c>
      <c r="I30" s="128">
        <f t="shared" si="0"/>
        <v>16</v>
      </c>
      <c r="J30" s="129">
        <f t="shared" si="1"/>
        <v>105</v>
      </c>
    </row>
    <row r="31" spans="1:10" ht="15" customHeight="1" x14ac:dyDescent="0.15">
      <c r="A31" s="74" t="s">
        <v>167</v>
      </c>
      <c r="B31" s="158"/>
      <c r="C31" s="69"/>
      <c r="D31" s="69">
        <v>70</v>
      </c>
      <c r="E31" s="130">
        <v>108</v>
      </c>
      <c r="F31" s="70">
        <v>15</v>
      </c>
      <c r="I31" s="128">
        <f t="shared" si="0"/>
        <v>17</v>
      </c>
      <c r="J31" s="129">
        <f t="shared" si="1"/>
        <v>102</v>
      </c>
    </row>
    <row r="32" spans="1:10" ht="15" customHeight="1" x14ac:dyDescent="0.15">
      <c r="A32" s="74" t="s">
        <v>119</v>
      </c>
      <c r="B32" s="158"/>
      <c r="C32" s="69"/>
      <c r="D32" s="69">
        <v>69</v>
      </c>
      <c r="E32" s="130">
        <v>105</v>
      </c>
      <c r="F32" s="70">
        <v>16</v>
      </c>
      <c r="I32" s="128">
        <f t="shared" si="0"/>
        <v>18</v>
      </c>
      <c r="J32" s="129">
        <f t="shared" si="1"/>
        <v>99</v>
      </c>
    </row>
    <row r="33" spans="1:10" ht="15" customHeight="1" x14ac:dyDescent="0.15">
      <c r="A33" s="74" t="s">
        <v>64</v>
      </c>
      <c r="B33" s="158"/>
      <c r="C33" s="69"/>
      <c r="D33" s="69">
        <v>69</v>
      </c>
      <c r="E33" s="130">
        <v>102</v>
      </c>
      <c r="F33" s="70">
        <v>17</v>
      </c>
      <c r="I33" s="128">
        <f t="shared" si="0"/>
        <v>19</v>
      </c>
      <c r="J33" s="129">
        <f t="shared" si="1"/>
        <v>96</v>
      </c>
    </row>
    <row r="34" spans="1:10" x14ac:dyDescent="0.15">
      <c r="A34" s="74" t="s">
        <v>126</v>
      </c>
      <c r="B34" s="158"/>
      <c r="C34" s="69"/>
      <c r="D34" s="69">
        <v>67</v>
      </c>
      <c r="E34" s="130">
        <v>99</v>
      </c>
      <c r="F34" s="70">
        <v>18</v>
      </c>
      <c r="I34" s="128">
        <f t="shared" si="0"/>
        <v>20</v>
      </c>
      <c r="J34" s="129">
        <f t="shared" si="1"/>
        <v>93</v>
      </c>
    </row>
    <row r="35" spans="1:10" x14ac:dyDescent="0.15">
      <c r="A35" s="74" t="s">
        <v>67</v>
      </c>
      <c r="B35" s="158"/>
      <c r="C35" s="69"/>
      <c r="D35" s="69">
        <v>66</v>
      </c>
      <c r="E35" s="130">
        <v>96</v>
      </c>
      <c r="F35" s="70">
        <v>19</v>
      </c>
      <c r="I35" s="128">
        <f t="shared" si="0"/>
        <v>21</v>
      </c>
      <c r="J35" s="129">
        <f t="shared" si="1"/>
        <v>90</v>
      </c>
    </row>
    <row r="36" spans="1:10" x14ac:dyDescent="0.15">
      <c r="A36" s="74" t="s">
        <v>130</v>
      </c>
      <c r="B36" s="158"/>
      <c r="C36" s="69"/>
      <c r="D36" s="69">
        <v>65</v>
      </c>
      <c r="E36" s="130">
        <v>93</v>
      </c>
      <c r="F36" s="70">
        <v>20</v>
      </c>
      <c r="I36" s="128">
        <f t="shared" si="0"/>
        <v>22</v>
      </c>
      <c r="J36" s="129">
        <f t="shared" si="1"/>
        <v>87</v>
      </c>
    </row>
    <row r="37" spans="1:10" x14ac:dyDescent="0.15">
      <c r="A37" s="74" t="s">
        <v>55</v>
      </c>
      <c r="B37" s="158"/>
      <c r="C37" s="69"/>
      <c r="D37" s="69">
        <v>64.33</v>
      </c>
      <c r="E37" s="130">
        <v>90</v>
      </c>
      <c r="F37" s="70">
        <v>21</v>
      </c>
      <c r="I37" s="128">
        <f t="shared" si="0"/>
        <v>23</v>
      </c>
      <c r="J37" s="129">
        <f t="shared" si="1"/>
        <v>84</v>
      </c>
    </row>
    <row r="38" spans="1:10" x14ac:dyDescent="0.15">
      <c r="A38" s="74" t="s">
        <v>161</v>
      </c>
      <c r="B38" s="158"/>
      <c r="C38" s="69"/>
      <c r="D38" s="69">
        <v>63.67</v>
      </c>
      <c r="E38" s="130">
        <v>87</v>
      </c>
      <c r="F38" s="70">
        <v>22</v>
      </c>
      <c r="I38" s="128">
        <f t="shared" si="0"/>
        <v>24</v>
      </c>
      <c r="J38" s="129">
        <f t="shared" si="1"/>
        <v>81</v>
      </c>
    </row>
    <row r="39" spans="1:10" x14ac:dyDescent="0.15">
      <c r="A39" s="74" t="s">
        <v>149</v>
      </c>
      <c r="B39" s="158"/>
      <c r="C39" s="69"/>
      <c r="D39" s="69">
        <v>62</v>
      </c>
      <c r="E39" s="130">
        <v>84</v>
      </c>
      <c r="F39" s="70">
        <v>23</v>
      </c>
      <c r="I39" s="128">
        <f t="shared" si="0"/>
        <v>25</v>
      </c>
      <c r="J39" s="129">
        <f t="shared" si="1"/>
        <v>78</v>
      </c>
    </row>
    <row r="40" spans="1:10" ht="15" customHeight="1" x14ac:dyDescent="0.15">
      <c r="A40" s="74" t="s">
        <v>127</v>
      </c>
      <c r="B40" s="158"/>
      <c r="C40" s="69"/>
      <c r="D40" s="69">
        <v>60.33</v>
      </c>
      <c r="E40" s="130">
        <v>81</v>
      </c>
      <c r="F40" s="70">
        <v>24</v>
      </c>
      <c r="I40" s="128">
        <f t="shared" si="0"/>
        <v>26</v>
      </c>
      <c r="J40" s="129">
        <f t="shared" si="1"/>
        <v>75</v>
      </c>
    </row>
    <row r="41" spans="1:10" ht="15" customHeight="1" x14ac:dyDescent="0.15">
      <c r="A41" s="74" t="s">
        <v>165</v>
      </c>
      <c r="B41" s="158"/>
      <c r="C41" s="69"/>
      <c r="D41" s="173">
        <v>58.67</v>
      </c>
      <c r="E41" s="130">
        <v>78</v>
      </c>
      <c r="F41" s="70">
        <v>25</v>
      </c>
      <c r="I41" s="128">
        <f t="shared" si="0"/>
        <v>27</v>
      </c>
      <c r="J41" s="129">
        <f t="shared" si="1"/>
        <v>72</v>
      </c>
    </row>
    <row r="42" spans="1:10" ht="15" customHeight="1" x14ac:dyDescent="0.15">
      <c r="A42" s="167" t="s">
        <v>233</v>
      </c>
      <c r="B42" s="158"/>
      <c r="C42" s="69"/>
      <c r="D42" s="69">
        <v>54.67</v>
      </c>
      <c r="E42" s="130">
        <v>75</v>
      </c>
      <c r="F42" s="70">
        <v>26</v>
      </c>
      <c r="I42" s="128">
        <f t="shared" si="0"/>
        <v>28</v>
      </c>
      <c r="J42" s="129">
        <f t="shared" si="1"/>
        <v>69</v>
      </c>
    </row>
    <row r="43" spans="1:10" ht="15" customHeight="1" x14ac:dyDescent="0.15">
      <c r="A43" s="74" t="s">
        <v>93</v>
      </c>
      <c r="B43" s="158"/>
      <c r="C43" s="69"/>
      <c r="D43" s="69">
        <v>51.33</v>
      </c>
      <c r="E43" s="130">
        <v>72</v>
      </c>
      <c r="F43" s="70">
        <v>27</v>
      </c>
      <c r="I43" s="128">
        <f t="shared" si="0"/>
        <v>29</v>
      </c>
      <c r="J43" s="129">
        <f t="shared" si="1"/>
        <v>66</v>
      </c>
    </row>
    <row r="44" spans="1:10" ht="15" customHeight="1" x14ac:dyDescent="0.15">
      <c r="A44" s="167" t="s">
        <v>228</v>
      </c>
      <c r="B44" s="158"/>
      <c r="C44" s="69"/>
      <c r="D44" s="69">
        <v>50.67</v>
      </c>
      <c r="E44" s="130">
        <v>69</v>
      </c>
      <c r="F44" s="70">
        <v>28</v>
      </c>
      <c r="I44" s="128">
        <f t="shared" si="0"/>
        <v>30</v>
      </c>
      <c r="J44" s="129">
        <f t="shared" si="1"/>
        <v>63</v>
      </c>
    </row>
    <row r="45" spans="1:10" ht="15" customHeight="1" x14ac:dyDescent="0.15">
      <c r="A45" s="167" t="s">
        <v>234</v>
      </c>
      <c r="B45" s="158"/>
      <c r="C45" s="69"/>
      <c r="D45" s="173">
        <v>49</v>
      </c>
      <c r="E45" s="130">
        <v>66</v>
      </c>
      <c r="F45" s="70">
        <v>29</v>
      </c>
      <c r="I45" s="128">
        <f t="shared" si="0"/>
        <v>31</v>
      </c>
      <c r="J45" s="129">
        <f t="shared" si="1"/>
        <v>60</v>
      </c>
    </row>
    <row r="46" spans="1:10" ht="15" customHeight="1" x14ac:dyDescent="0.15">
      <c r="A46" s="167" t="s">
        <v>242</v>
      </c>
      <c r="B46" s="158"/>
      <c r="C46" s="69"/>
      <c r="D46" s="69">
        <v>47.67</v>
      </c>
      <c r="E46" s="130">
        <v>63</v>
      </c>
      <c r="F46" s="70">
        <v>30</v>
      </c>
      <c r="I46" s="128">
        <f t="shared" si="0"/>
        <v>32</v>
      </c>
      <c r="J46" s="129">
        <f t="shared" si="1"/>
        <v>57</v>
      </c>
    </row>
    <row r="47" spans="1:10" ht="15" customHeight="1" x14ac:dyDescent="0.15">
      <c r="A47" s="74" t="s">
        <v>173</v>
      </c>
      <c r="B47" s="158"/>
      <c r="C47" s="69"/>
      <c r="D47" s="69">
        <v>45.33</v>
      </c>
      <c r="E47" s="130">
        <v>60</v>
      </c>
      <c r="F47" s="70">
        <v>31</v>
      </c>
      <c r="I47" s="128">
        <f t="shared" si="0"/>
        <v>33</v>
      </c>
      <c r="J47" s="129">
        <f t="shared" si="1"/>
        <v>54</v>
      </c>
    </row>
    <row r="48" spans="1:10" ht="15" customHeight="1" x14ac:dyDescent="0.15">
      <c r="A48" s="167" t="s">
        <v>235</v>
      </c>
      <c r="B48" s="158"/>
      <c r="C48" s="69"/>
      <c r="D48" s="69">
        <v>44.67</v>
      </c>
      <c r="E48" s="130">
        <v>57</v>
      </c>
      <c r="F48" s="70">
        <v>32</v>
      </c>
      <c r="I48" s="128">
        <f t="shared" si="0"/>
        <v>34</v>
      </c>
      <c r="J48" s="129">
        <f t="shared" si="1"/>
        <v>51</v>
      </c>
    </row>
    <row r="49" spans="1:10" ht="15" customHeight="1" x14ac:dyDescent="0.15">
      <c r="A49" s="74" t="s">
        <v>160</v>
      </c>
      <c r="B49" s="158"/>
      <c r="C49" s="69"/>
      <c r="D49" s="69">
        <v>42.33</v>
      </c>
      <c r="E49" s="130">
        <v>54</v>
      </c>
      <c r="F49" s="70">
        <v>33</v>
      </c>
      <c r="I49" s="128">
        <f t="shared" si="0"/>
        <v>35</v>
      </c>
      <c r="J49" s="129">
        <f t="shared" si="1"/>
        <v>48</v>
      </c>
    </row>
    <row r="50" spans="1:10" ht="15" customHeight="1" x14ac:dyDescent="0.15">
      <c r="A50" s="167" t="s">
        <v>239</v>
      </c>
      <c r="B50" s="158"/>
      <c r="C50" s="69"/>
      <c r="D50" s="69">
        <v>36</v>
      </c>
      <c r="E50" s="130">
        <v>51</v>
      </c>
      <c r="F50" s="70">
        <v>34</v>
      </c>
      <c r="I50" s="128">
        <f t="shared" si="0"/>
        <v>36</v>
      </c>
      <c r="J50" s="129">
        <f t="shared" si="1"/>
        <v>45</v>
      </c>
    </row>
    <row r="51" spans="1:10" ht="15" customHeight="1" x14ac:dyDescent="0.15">
      <c r="A51" s="74" t="s">
        <v>131</v>
      </c>
      <c r="B51" s="158"/>
      <c r="C51" s="69"/>
      <c r="D51" s="69">
        <v>34.67</v>
      </c>
      <c r="E51" s="130">
        <v>48</v>
      </c>
      <c r="F51" s="70">
        <v>35</v>
      </c>
      <c r="I51" s="128">
        <f t="shared" si="0"/>
        <v>37</v>
      </c>
      <c r="J51" s="129">
        <f t="shared" si="1"/>
        <v>42</v>
      </c>
    </row>
    <row r="52" spans="1:10" x14ac:dyDescent="0.15">
      <c r="A52" s="164" t="s">
        <v>187</v>
      </c>
      <c r="B52" s="158"/>
      <c r="C52" s="69"/>
      <c r="D52" s="69">
        <v>34</v>
      </c>
      <c r="E52" s="130">
        <v>45</v>
      </c>
      <c r="F52" s="70">
        <v>36</v>
      </c>
      <c r="I52" s="128">
        <f t="shared" si="0"/>
        <v>38</v>
      </c>
      <c r="J52" s="129">
        <f t="shared" si="1"/>
        <v>39</v>
      </c>
    </row>
    <row r="53" spans="1:10" x14ac:dyDescent="0.15">
      <c r="A53" s="167" t="s">
        <v>217</v>
      </c>
      <c r="B53" s="158"/>
      <c r="C53" s="69"/>
      <c r="D53" s="69">
        <v>33</v>
      </c>
      <c r="E53" s="130">
        <v>42</v>
      </c>
      <c r="F53" s="70">
        <v>37</v>
      </c>
      <c r="I53" s="128">
        <f t="shared" si="0"/>
        <v>39</v>
      </c>
      <c r="J53" s="129">
        <f t="shared" si="1"/>
        <v>36</v>
      </c>
    </row>
    <row r="54" spans="1:10" x14ac:dyDescent="0.15">
      <c r="A54" s="73" t="s">
        <v>170</v>
      </c>
      <c r="B54" s="158"/>
      <c r="C54" s="69"/>
      <c r="D54" s="69">
        <v>32</v>
      </c>
      <c r="E54" s="130">
        <v>39</v>
      </c>
      <c r="F54" s="70">
        <v>38</v>
      </c>
      <c r="I54" s="128">
        <f t="shared" si="0"/>
        <v>40</v>
      </c>
      <c r="J54" s="129">
        <f t="shared" si="1"/>
        <v>33</v>
      </c>
    </row>
    <row r="55" spans="1:10" x14ac:dyDescent="0.15">
      <c r="A55" s="74" t="s">
        <v>128</v>
      </c>
      <c r="B55" s="158"/>
      <c r="C55" s="69"/>
      <c r="D55" s="69">
        <v>19</v>
      </c>
      <c r="E55" s="130">
        <v>36</v>
      </c>
      <c r="F55" s="70">
        <v>39</v>
      </c>
      <c r="I55" s="128">
        <f t="shared" si="0"/>
        <v>41</v>
      </c>
      <c r="J55" s="129">
        <f t="shared" si="1"/>
        <v>30</v>
      </c>
    </row>
    <row r="56" spans="1:10" x14ac:dyDescent="0.15">
      <c r="A56" s="74" t="s">
        <v>134</v>
      </c>
      <c r="B56" s="158"/>
      <c r="C56" s="69"/>
      <c r="D56" s="69">
        <v>14</v>
      </c>
      <c r="E56" s="130">
        <v>33</v>
      </c>
      <c r="F56" s="70">
        <v>40</v>
      </c>
    </row>
    <row r="57" spans="1:10" x14ac:dyDescent="0.15">
      <c r="A57" s="167" t="s">
        <v>197</v>
      </c>
      <c r="B57" s="158"/>
      <c r="C57" s="69"/>
      <c r="D57" s="69">
        <v>12</v>
      </c>
      <c r="E57" s="130">
        <v>30</v>
      </c>
      <c r="F57" s="70">
        <v>41</v>
      </c>
    </row>
    <row r="58" spans="1:10" x14ac:dyDescent="0.15">
      <c r="A58" s="167" t="s">
        <v>238</v>
      </c>
      <c r="B58" s="158"/>
      <c r="C58" s="69"/>
      <c r="D58" s="69" t="s">
        <v>80</v>
      </c>
      <c r="E58" s="130"/>
      <c r="F58" s="69" t="s">
        <v>80</v>
      </c>
    </row>
    <row r="59" spans="1:10" x14ac:dyDescent="0.15">
      <c r="A59" s="160"/>
    </row>
    <row r="60" spans="1:10" x14ac:dyDescent="0.15">
      <c r="A60" s="185" t="s">
        <v>265</v>
      </c>
      <c r="B60" s="185"/>
      <c r="C60" s="185"/>
      <c r="D60" s="185"/>
      <c r="E60" s="185"/>
      <c r="F60" s="185"/>
      <c r="I60" s="138" t="s">
        <v>266</v>
      </c>
    </row>
    <row r="61" spans="1:10" ht="15" x14ac:dyDescent="0.15">
      <c r="A61" s="190" t="s">
        <v>48</v>
      </c>
      <c r="B61" s="187"/>
      <c r="C61" s="187"/>
      <c r="D61" s="187"/>
      <c r="E61" s="188">
        <v>146</v>
      </c>
      <c r="F61" s="189">
        <v>2</v>
      </c>
      <c r="G61" s="138"/>
      <c r="I61" s="191" t="s">
        <v>3</v>
      </c>
      <c r="J61" s="192" t="s">
        <v>135</v>
      </c>
    </row>
    <row r="62" spans="1:10" x14ac:dyDescent="0.15">
      <c r="A62" s="186" t="s">
        <v>49</v>
      </c>
      <c r="B62" s="187"/>
      <c r="C62" s="187"/>
      <c r="D62" s="187"/>
      <c r="E62" s="188">
        <v>141</v>
      </c>
      <c r="F62" s="189">
        <v>3</v>
      </c>
      <c r="I62" s="193" t="s">
        <v>17</v>
      </c>
      <c r="J62" s="194">
        <v>28</v>
      </c>
    </row>
    <row r="63" spans="1:10" x14ac:dyDescent="0.15">
      <c r="A63" s="186"/>
      <c r="B63" s="187"/>
      <c r="C63" s="187"/>
      <c r="D63" s="187"/>
      <c r="E63" s="188"/>
      <c r="F63" s="189"/>
      <c r="I63" s="195">
        <v>1</v>
      </c>
      <c r="J63" s="196">
        <v>150</v>
      </c>
    </row>
    <row r="64" spans="1:10" x14ac:dyDescent="0.15">
      <c r="I64" s="195">
        <f>I63+1</f>
        <v>2</v>
      </c>
      <c r="J64" s="197">
        <f>J63-(J$63-30)/(J$62-1)</f>
        <v>145.55555555555554</v>
      </c>
    </row>
    <row r="65" spans="9:10" x14ac:dyDescent="0.15">
      <c r="I65" s="195">
        <f t="shared" ref="I65:I89" si="2">I64+1</f>
        <v>3</v>
      </c>
      <c r="J65" s="197">
        <f t="shared" ref="J65:J89" si="3">J64-(J$63-30)/(J$62-1)</f>
        <v>141.11111111111109</v>
      </c>
    </row>
    <row r="66" spans="9:10" x14ac:dyDescent="0.15">
      <c r="I66" s="195">
        <f t="shared" si="2"/>
        <v>4</v>
      </c>
      <c r="J66" s="197">
        <f t="shared" si="3"/>
        <v>136.66666666666663</v>
      </c>
    </row>
    <row r="67" spans="9:10" x14ac:dyDescent="0.15">
      <c r="I67" s="195">
        <f t="shared" si="2"/>
        <v>5</v>
      </c>
      <c r="J67" s="197">
        <f t="shared" si="3"/>
        <v>132.22222222222217</v>
      </c>
    </row>
    <row r="68" spans="9:10" x14ac:dyDescent="0.15">
      <c r="I68" s="195">
        <f t="shared" si="2"/>
        <v>6</v>
      </c>
      <c r="J68" s="197">
        <f t="shared" si="3"/>
        <v>127.77777777777773</v>
      </c>
    </row>
    <row r="69" spans="9:10" x14ac:dyDescent="0.15">
      <c r="I69" s="195">
        <f t="shared" si="2"/>
        <v>7</v>
      </c>
      <c r="J69" s="197">
        <f t="shared" si="3"/>
        <v>123.33333333333329</v>
      </c>
    </row>
    <row r="70" spans="9:10" x14ac:dyDescent="0.15">
      <c r="I70" s="195">
        <f t="shared" si="2"/>
        <v>8</v>
      </c>
      <c r="J70" s="197">
        <f t="shared" si="3"/>
        <v>118.88888888888884</v>
      </c>
    </row>
    <row r="71" spans="9:10" x14ac:dyDescent="0.15">
      <c r="I71" s="195">
        <f t="shared" si="2"/>
        <v>9</v>
      </c>
      <c r="J71" s="197">
        <f t="shared" si="3"/>
        <v>114.4444444444444</v>
      </c>
    </row>
    <row r="72" spans="9:10" x14ac:dyDescent="0.15">
      <c r="I72" s="195">
        <f t="shared" si="2"/>
        <v>10</v>
      </c>
      <c r="J72" s="197">
        <f t="shared" si="3"/>
        <v>109.99999999999996</v>
      </c>
    </row>
    <row r="73" spans="9:10" x14ac:dyDescent="0.15">
      <c r="I73" s="195">
        <f t="shared" si="2"/>
        <v>11</v>
      </c>
      <c r="J73" s="197">
        <f t="shared" si="3"/>
        <v>105.55555555555551</v>
      </c>
    </row>
    <row r="74" spans="9:10" x14ac:dyDescent="0.15">
      <c r="I74" s="195">
        <f t="shared" si="2"/>
        <v>12</v>
      </c>
      <c r="J74" s="197">
        <f t="shared" si="3"/>
        <v>101.11111111111107</v>
      </c>
    </row>
    <row r="75" spans="9:10" x14ac:dyDescent="0.15">
      <c r="I75" s="195">
        <f t="shared" si="2"/>
        <v>13</v>
      </c>
      <c r="J75" s="197">
        <f t="shared" si="3"/>
        <v>96.666666666666629</v>
      </c>
    </row>
    <row r="76" spans="9:10" x14ac:dyDescent="0.15">
      <c r="I76" s="195">
        <f t="shared" si="2"/>
        <v>14</v>
      </c>
      <c r="J76" s="197">
        <f t="shared" si="3"/>
        <v>92.222222222222186</v>
      </c>
    </row>
    <row r="77" spans="9:10" x14ac:dyDescent="0.15">
      <c r="I77" s="195">
        <f t="shared" si="2"/>
        <v>15</v>
      </c>
      <c r="J77" s="197">
        <f t="shared" si="3"/>
        <v>87.777777777777743</v>
      </c>
    </row>
    <row r="78" spans="9:10" x14ac:dyDescent="0.15">
      <c r="I78" s="195">
        <f t="shared" si="2"/>
        <v>16</v>
      </c>
      <c r="J78" s="197">
        <f t="shared" si="3"/>
        <v>83.3333333333333</v>
      </c>
    </row>
    <row r="79" spans="9:10" x14ac:dyDescent="0.15">
      <c r="I79" s="195">
        <f t="shared" si="2"/>
        <v>17</v>
      </c>
      <c r="J79" s="197">
        <f t="shared" si="3"/>
        <v>78.888888888888857</v>
      </c>
    </row>
    <row r="80" spans="9:10" x14ac:dyDescent="0.15">
      <c r="I80" s="195">
        <f t="shared" si="2"/>
        <v>18</v>
      </c>
      <c r="J80" s="197">
        <f t="shared" si="3"/>
        <v>74.444444444444414</v>
      </c>
    </row>
    <row r="81" spans="9:10" x14ac:dyDescent="0.15">
      <c r="I81" s="195">
        <f t="shared" si="2"/>
        <v>19</v>
      </c>
      <c r="J81" s="197">
        <f t="shared" si="3"/>
        <v>69.999999999999972</v>
      </c>
    </row>
    <row r="82" spans="9:10" x14ac:dyDescent="0.15">
      <c r="I82" s="195">
        <f t="shared" si="2"/>
        <v>20</v>
      </c>
      <c r="J82" s="197">
        <f t="shared" si="3"/>
        <v>65.555555555555529</v>
      </c>
    </row>
    <row r="83" spans="9:10" x14ac:dyDescent="0.15">
      <c r="I83" s="195">
        <f t="shared" si="2"/>
        <v>21</v>
      </c>
      <c r="J83" s="197">
        <f t="shared" si="3"/>
        <v>61.111111111111086</v>
      </c>
    </row>
    <row r="84" spans="9:10" x14ac:dyDescent="0.15">
      <c r="I84" s="195">
        <f t="shared" si="2"/>
        <v>22</v>
      </c>
      <c r="J84" s="197">
        <f t="shared" si="3"/>
        <v>56.666666666666643</v>
      </c>
    </row>
    <row r="85" spans="9:10" x14ac:dyDescent="0.15">
      <c r="I85" s="195">
        <f t="shared" si="2"/>
        <v>23</v>
      </c>
      <c r="J85" s="197">
        <f t="shared" si="3"/>
        <v>52.2222222222222</v>
      </c>
    </row>
    <row r="86" spans="9:10" x14ac:dyDescent="0.15">
      <c r="I86" s="195">
        <f t="shared" si="2"/>
        <v>24</v>
      </c>
      <c r="J86" s="197">
        <f t="shared" si="3"/>
        <v>47.777777777777757</v>
      </c>
    </row>
    <row r="87" spans="9:10" x14ac:dyDescent="0.15">
      <c r="I87" s="195">
        <f t="shared" si="2"/>
        <v>25</v>
      </c>
      <c r="J87" s="197">
        <f t="shared" si="3"/>
        <v>43.333333333333314</v>
      </c>
    </row>
    <row r="88" spans="9:10" x14ac:dyDescent="0.15">
      <c r="I88" s="195">
        <f t="shared" si="2"/>
        <v>26</v>
      </c>
      <c r="J88" s="197">
        <f t="shared" si="3"/>
        <v>38.888888888888872</v>
      </c>
    </row>
    <row r="89" spans="9:10" x14ac:dyDescent="0.15">
      <c r="I89" s="195">
        <f t="shared" si="2"/>
        <v>27</v>
      </c>
      <c r="J89" s="197">
        <f t="shared" si="3"/>
        <v>34.444444444444429</v>
      </c>
    </row>
    <row r="90" spans="9:10" x14ac:dyDescent="0.15">
      <c r="I90" s="195">
        <f t="shared" ref="I90" si="4">I89+1</f>
        <v>28</v>
      </c>
      <c r="J90" s="197">
        <f t="shared" ref="J90" si="5">J89-(J$63-30)/(J$62-1)</f>
        <v>29.999999999999986</v>
      </c>
    </row>
    <row r="91" spans="9:10" x14ac:dyDescent="0.15">
      <c r="I91" s="195"/>
      <c r="J91" s="197"/>
    </row>
    <row r="92" spans="9:10" x14ac:dyDescent="0.15">
      <c r="I92" s="195"/>
      <c r="J92" s="197"/>
    </row>
    <row r="93" spans="9:10" x14ac:dyDescent="0.15">
      <c r="I93" s="195"/>
      <c r="J93" s="197"/>
    </row>
    <row r="94" spans="9:10" x14ac:dyDescent="0.15">
      <c r="I94" s="195"/>
      <c r="J94" s="197"/>
    </row>
    <row r="95" spans="9:10" x14ac:dyDescent="0.15">
      <c r="I95" s="195"/>
      <c r="J95" s="197"/>
    </row>
    <row r="96" spans="9:10" x14ac:dyDescent="0.15">
      <c r="I96" s="195"/>
      <c r="J96" s="197"/>
    </row>
    <row r="97" spans="1:10" x14ac:dyDescent="0.15">
      <c r="I97" s="195"/>
      <c r="J97" s="197"/>
    </row>
    <row r="98" spans="1:10" x14ac:dyDescent="0.15">
      <c r="I98" s="195"/>
      <c r="J98" s="197"/>
    </row>
    <row r="99" spans="1:10" x14ac:dyDescent="0.15">
      <c r="I99" s="195"/>
      <c r="J99" s="197"/>
    </row>
    <row r="100" spans="1:10" x14ac:dyDescent="0.15">
      <c r="I100" s="195"/>
      <c r="J100" s="197"/>
    </row>
    <row r="101" spans="1:10" x14ac:dyDescent="0.15">
      <c r="A101" s="160"/>
    </row>
    <row r="102" spans="1:10" x14ac:dyDescent="0.15">
      <c r="A102" s="160"/>
    </row>
    <row r="103" spans="1:10" x14ac:dyDescent="0.15">
      <c r="A103" s="160"/>
    </row>
    <row r="104" spans="1:10" x14ac:dyDescent="0.15">
      <c r="A104" s="160"/>
    </row>
    <row r="105" spans="1:10" x14ac:dyDescent="0.15">
      <c r="A105" s="160"/>
    </row>
    <row r="106" spans="1:10" x14ac:dyDescent="0.15">
      <c r="A106" s="160"/>
    </row>
    <row r="107" spans="1:10" x14ac:dyDescent="0.15">
      <c r="A107" s="160"/>
    </row>
    <row r="108" spans="1:10" x14ac:dyDescent="0.15">
      <c r="A108" s="160"/>
    </row>
    <row r="109" spans="1:10" x14ac:dyDescent="0.15">
      <c r="A109" s="160"/>
    </row>
    <row r="110" spans="1:10" x14ac:dyDescent="0.15">
      <c r="A110" s="160"/>
    </row>
    <row r="111" spans="1:10" x14ac:dyDescent="0.15">
      <c r="A111" s="160"/>
    </row>
    <row r="112" spans="1:10" x14ac:dyDescent="0.15">
      <c r="A112" s="160"/>
    </row>
    <row r="113" spans="1:1" x14ac:dyDescent="0.15">
      <c r="A113" s="160"/>
    </row>
    <row r="114" spans="1:1" x14ac:dyDescent="0.15">
      <c r="A114" s="160"/>
    </row>
    <row r="115" spans="1:1" x14ac:dyDescent="0.15">
      <c r="A115" s="160"/>
    </row>
    <row r="116" spans="1:1" x14ac:dyDescent="0.15">
      <c r="A116" s="160"/>
    </row>
    <row r="117" spans="1:1" x14ac:dyDescent="0.15">
      <c r="A117" s="160"/>
    </row>
    <row r="118" spans="1:1" x14ac:dyDescent="0.15">
      <c r="A118" s="160"/>
    </row>
    <row r="119" spans="1:1" x14ac:dyDescent="0.15">
      <c r="A119" s="160"/>
    </row>
    <row r="120" spans="1:1" x14ac:dyDescent="0.15">
      <c r="A120" s="160"/>
    </row>
    <row r="121" spans="1:1" x14ac:dyDescent="0.15">
      <c r="A121" s="160"/>
    </row>
    <row r="122" spans="1:1" x14ac:dyDescent="0.15">
      <c r="A122" s="160"/>
    </row>
    <row r="123" spans="1:1" x14ac:dyDescent="0.15">
      <c r="A123" s="160"/>
    </row>
    <row r="124" spans="1:1" x14ac:dyDescent="0.15">
      <c r="A124" s="160"/>
    </row>
    <row r="125" spans="1:1" x14ac:dyDescent="0.15">
      <c r="A125" s="160"/>
    </row>
    <row r="126" spans="1:1" x14ac:dyDescent="0.15">
      <c r="A126" s="160"/>
    </row>
    <row r="127" spans="1:1" x14ac:dyDescent="0.15">
      <c r="A127" s="160"/>
    </row>
    <row r="128" spans="1:1" x14ac:dyDescent="0.15">
      <c r="A128" s="160"/>
    </row>
    <row r="129" spans="1:1" x14ac:dyDescent="0.15">
      <c r="A129" s="160"/>
    </row>
    <row r="130" spans="1:1" x14ac:dyDescent="0.15">
      <c r="A130" s="160"/>
    </row>
    <row r="131" spans="1:1" x14ac:dyDescent="0.15">
      <c r="A131" s="160"/>
    </row>
    <row r="132" spans="1:1" x14ac:dyDescent="0.15">
      <c r="A132" s="160"/>
    </row>
    <row r="133" spans="1:1" x14ac:dyDescent="0.15">
      <c r="A133" s="160"/>
    </row>
    <row r="134" spans="1:1" x14ac:dyDescent="0.15">
      <c r="A134" s="160"/>
    </row>
    <row r="135" spans="1:1" x14ac:dyDescent="0.15">
      <c r="A135" s="160"/>
    </row>
    <row r="136" spans="1:1" x14ac:dyDescent="0.15">
      <c r="A136" s="160"/>
    </row>
    <row r="137" spans="1:1" x14ac:dyDescent="0.15">
      <c r="A137" s="160"/>
    </row>
    <row r="138" spans="1:1" x14ac:dyDescent="0.15">
      <c r="A138" s="160"/>
    </row>
    <row r="139" spans="1:1" x14ac:dyDescent="0.15">
      <c r="A139" s="160"/>
    </row>
    <row r="140" spans="1:1" x14ac:dyDescent="0.15">
      <c r="A140" s="160"/>
    </row>
    <row r="141" spans="1:1" x14ac:dyDescent="0.15">
      <c r="A141" s="160"/>
    </row>
    <row r="142" spans="1:1" x14ac:dyDescent="0.15">
      <c r="A142" s="160"/>
    </row>
    <row r="143" spans="1:1" x14ac:dyDescent="0.15">
      <c r="A143" s="160"/>
    </row>
    <row r="144" spans="1:1" x14ac:dyDescent="0.15">
      <c r="A144" s="160"/>
    </row>
    <row r="145" spans="1:1" x14ac:dyDescent="0.15">
      <c r="A145" s="160"/>
    </row>
    <row r="146" spans="1:1" x14ac:dyDescent="0.15">
      <c r="A146" s="160"/>
    </row>
    <row r="147" spans="1:1" x14ac:dyDescent="0.15">
      <c r="A147" s="160"/>
    </row>
    <row r="148" spans="1:1" x14ac:dyDescent="0.15">
      <c r="A148" s="160"/>
    </row>
    <row r="149" spans="1:1" x14ac:dyDescent="0.15">
      <c r="A149" s="160"/>
    </row>
    <row r="150" spans="1:1" x14ac:dyDescent="0.15">
      <c r="A150" s="160"/>
    </row>
    <row r="151" spans="1:1" x14ac:dyDescent="0.15">
      <c r="A151" s="160"/>
    </row>
    <row r="152" spans="1:1" x14ac:dyDescent="0.15">
      <c r="A152" s="160"/>
    </row>
    <row r="153" spans="1:1" x14ac:dyDescent="0.15">
      <c r="A153" s="160"/>
    </row>
    <row r="154" spans="1:1" x14ac:dyDescent="0.15">
      <c r="A154" s="160"/>
    </row>
    <row r="155" spans="1:1" x14ac:dyDescent="0.15">
      <c r="A155" s="160"/>
    </row>
    <row r="156" spans="1:1" x14ac:dyDescent="0.15">
      <c r="A156" s="160"/>
    </row>
    <row r="157" spans="1:1" x14ac:dyDescent="0.15">
      <c r="A157" s="160"/>
    </row>
    <row r="158" spans="1:1" x14ac:dyDescent="0.15">
      <c r="A158" s="160"/>
    </row>
    <row r="159" spans="1:1" x14ac:dyDescent="0.15">
      <c r="A159" s="160"/>
    </row>
    <row r="160" spans="1:1" x14ac:dyDescent="0.15">
      <c r="A160" s="160"/>
    </row>
    <row r="161" spans="1:1" x14ac:dyDescent="0.15">
      <c r="A161" s="160"/>
    </row>
    <row r="162" spans="1:1" x14ac:dyDescent="0.15">
      <c r="A162" s="160"/>
    </row>
    <row r="163" spans="1:1" x14ac:dyDescent="0.15">
      <c r="A163" s="160"/>
    </row>
    <row r="164" spans="1:1" x14ac:dyDescent="0.15">
      <c r="A164" s="160"/>
    </row>
    <row r="165" spans="1:1" x14ac:dyDescent="0.15">
      <c r="A165" s="160"/>
    </row>
    <row r="166" spans="1:1" x14ac:dyDescent="0.15">
      <c r="A166" s="160"/>
    </row>
    <row r="167" spans="1:1" x14ac:dyDescent="0.15">
      <c r="A167" s="160"/>
    </row>
    <row r="168" spans="1:1" x14ac:dyDescent="0.15">
      <c r="A168" s="160"/>
    </row>
    <row r="169" spans="1:1" x14ac:dyDescent="0.15">
      <c r="A169" s="160"/>
    </row>
    <row r="170" spans="1:1" x14ac:dyDescent="0.15">
      <c r="A170" s="160"/>
    </row>
    <row r="171" spans="1:1" x14ac:dyDescent="0.15">
      <c r="A171" s="160"/>
    </row>
    <row r="172" spans="1:1" x14ac:dyDescent="0.15">
      <c r="A172" s="160"/>
    </row>
    <row r="173" spans="1:1" x14ac:dyDescent="0.15">
      <c r="A173" s="160"/>
    </row>
    <row r="174" spans="1:1" x14ac:dyDescent="0.15">
      <c r="A174" s="160"/>
    </row>
    <row r="175" spans="1:1" x14ac:dyDescent="0.15">
      <c r="A175" s="160"/>
    </row>
    <row r="176" spans="1:1" x14ac:dyDescent="0.15">
      <c r="A176" s="160"/>
    </row>
    <row r="177" spans="1:1" x14ac:dyDescent="0.15">
      <c r="A177" s="160"/>
    </row>
    <row r="178" spans="1:1" x14ac:dyDescent="0.15">
      <c r="A178" s="160"/>
    </row>
    <row r="179" spans="1:1" x14ac:dyDescent="0.15">
      <c r="A179" s="160"/>
    </row>
    <row r="180" spans="1:1" x14ac:dyDescent="0.15">
      <c r="A180" s="160"/>
    </row>
    <row r="181" spans="1:1" x14ac:dyDescent="0.15">
      <c r="A181" s="160"/>
    </row>
    <row r="182" spans="1:1" x14ac:dyDescent="0.15">
      <c r="A182" s="160"/>
    </row>
    <row r="183" spans="1:1" x14ac:dyDescent="0.15">
      <c r="A183" s="160"/>
    </row>
    <row r="184" spans="1:1" x14ac:dyDescent="0.15">
      <c r="A184" s="160"/>
    </row>
    <row r="185" spans="1:1" x14ac:dyDescent="0.15">
      <c r="A185" s="160"/>
    </row>
    <row r="186" spans="1:1" x14ac:dyDescent="0.15">
      <c r="A186" s="160"/>
    </row>
    <row r="187" spans="1:1" x14ac:dyDescent="0.15">
      <c r="A187" s="160"/>
    </row>
    <row r="188" spans="1:1" x14ac:dyDescent="0.15">
      <c r="A188" s="160"/>
    </row>
    <row r="189" spans="1:1" x14ac:dyDescent="0.15">
      <c r="A189" s="160"/>
    </row>
    <row r="190" spans="1:1" x14ac:dyDescent="0.15">
      <c r="A190" s="160"/>
    </row>
    <row r="191" spans="1:1" x14ac:dyDescent="0.15">
      <c r="A191" s="160"/>
    </row>
    <row r="192" spans="1:1" x14ac:dyDescent="0.15">
      <c r="A192" s="160"/>
    </row>
    <row r="193" spans="1:1" x14ac:dyDescent="0.15">
      <c r="A193" s="160"/>
    </row>
    <row r="194" spans="1:1" x14ac:dyDescent="0.15">
      <c r="A194" s="160"/>
    </row>
    <row r="195" spans="1:1" x14ac:dyDescent="0.15">
      <c r="A195" s="160"/>
    </row>
    <row r="196" spans="1:1" x14ac:dyDescent="0.15">
      <c r="A196" s="160"/>
    </row>
    <row r="197" spans="1:1" x14ac:dyDescent="0.15">
      <c r="A197" s="160"/>
    </row>
    <row r="198" spans="1:1" x14ac:dyDescent="0.15">
      <c r="A198" s="160"/>
    </row>
    <row r="199" spans="1:1" x14ac:dyDescent="0.15">
      <c r="A199" s="160"/>
    </row>
    <row r="200" spans="1:1" x14ac:dyDescent="0.15">
      <c r="A200" s="160"/>
    </row>
    <row r="201" spans="1:1" x14ac:dyDescent="0.15">
      <c r="A201" s="160"/>
    </row>
    <row r="202" spans="1:1" x14ac:dyDescent="0.15">
      <c r="A202" s="160"/>
    </row>
    <row r="203" spans="1:1" x14ac:dyDescent="0.15">
      <c r="A203" s="160"/>
    </row>
    <row r="204" spans="1:1" x14ac:dyDescent="0.15">
      <c r="A204" s="160"/>
    </row>
    <row r="205" spans="1:1" x14ac:dyDescent="0.15">
      <c r="A205" s="160"/>
    </row>
    <row r="206" spans="1:1" x14ac:dyDescent="0.15">
      <c r="A206" s="160"/>
    </row>
    <row r="207" spans="1:1" x14ac:dyDescent="0.15">
      <c r="A207" s="160"/>
    </row>
    <row r="208" spans="1:1" x14ac:dyDescent="0.15">
      <c r="A208" s="160"/>
    </row>
    <row r="209" spans="1:1" x14ac:dyDescent="0.15">
      <c r="A209" s="160"/>
    </row>
    <row r="210" spans="1:1" x14ac:dyDescent="0.15">
      <c r="A210" s="160"/>
    </row>
    <row r="211" spans="1:1" x14ac:dyDescent="0.15">
      <c r="A211" s="160"/>
    </row>
    <row r="212" spans="1:1" x14ac:dyDescent="0.15">
      <c r="A212" s="160"/>
    </row>
    <row r="213" spans="1:1" x14ac:dyDescent="0.15">
      <c r="A213" s="160"/>
    </row>
    <row r="214" spans="1:1" x14ac:dyDescent="0.15">
      <c r="A214" s="160"/>
    </row>
    <row r="215" spans="1:1" x14ac:dyDescent="0.15">
      <c r="A215" s="160"/>
    </row>
    <row r="216" spans="1:1" x14ac:dyDescent="0.15">
      <c r="A216" s="160"/>
    </row>
    <row r="217" spans="1:1" x14ac:dyDescent="0.15">
      <c r="A217" s="160"/>
    </row>
  </sheetData>
  <sortState xmlns:xlrd2="http://schemas.microsoft.com/office/spreadsheetml/2017/richdata2" ref="A17:D58">
    <sortCondition descending="1" ref="D17:D58"/>
  </sortState>
  <mergeCells count="3">
    <mergeCell ref="A1:A7"/>
    <mergeCell ref="B2:D2"/>
    <mergeCell ref="B4:D4"/>
  </mergeCells>
  <conditionalFormatting sqref="A17:A58">
    <cfRule type="duplicateValues" dxfId="109" priority="1"/>
  </conditionalFormatting>
  <conditionalFormatting sqref="A18 A20:A49 A51 A53:A57">
    <cfRule type="duplicateValues" dxfId="108" priority="157"/>
    <cfRule type="duplicateValues" dxfId="107" priority="158"/>
  </conditionalFormatting>
  <conditionalFormatting sqref="A18:A20 A22 A24 A26:A49 A51 A53:A57">
    <cfRule type="duplicateValues" dxfId="106" priority="135"/>
  </conditionalFormatting>
  <conditionalFormatting sqref="A19">
    <cfRule type="duplicateValues" dxfId="105" priority="20"/>
  </conditionalFormatting>
  <conditionalFormatting sqref="A58">
    <cfRule type="duplicateValues" dxfId="104" priority="35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03BB-75BE-D645-85BB-283D26B67E80}">
  <dimension ref="A1:J217"/>
  <sheetViews>
    <sheetView topLeftCell="A54" zoomScale="101" workbookViewId="0">
      <selection activeCell="E63" sqref="E63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249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43516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31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37</v>
      </c>
      <c r="I16" s="128">
        <f>I15+1</f>
        <v>2</v>
      </c>
      <c r="J16" s="129">
        <f>J15-(J$15-30)/(J$14-1)</f>
        <v>146.66666666666666</v>
      </c>
    </row>
    <row r="17" spans="1:10" ht="15" customHeight="1" x14ac:dyDescent="0.15">
      <c r="A17" s="74" t="s">
        <v>53</v>
      </c>
      <c r="B17" s="158"/>
      <c r="C17" s="69"/>
      <c r="D17" s="69">
        <v>91.67</v>
      </c>
      <c r="E17" s="130">
        <v>150</v>
      </c>
      <c r="F17" s="70">
        <v>1</v>
      </c>
      <c r="I17" s="128">
        <f t="shared" ref="I17:I51" si="0">I16+1</f>
        <v>3</v>
      </c>
      <c r="J17" s="129">
        <f>J16-(J$15-30)/(J$14-1)</f>
        <v>143.33333333333331</v>
      </c>
    </row>
    <row r="18" spans="1:10" ht="15" customHeight="1" x14ac:dyDescent="0.15">
      <c r="A18" s="74" t="s">
        <v>63</v>
      </c>
      <c r="B18" s="158"/>
      <c r="C18" s="69"/>
      <c r="D18" s="69">
        <v>90</v>
      </c>
      <c r="E18" s="130">
        <v>146.66666666666666</v>
      </c>
      <c r="F18" s="70">
        <v>2</v>
      </c>
      <c r="I18" s="128">
        <f t="shared" si="0"/>
        <v>4</v>
      </c>
      <c r="J18" s="129">
        <f t="shared" ref="J18:J51" si="1">J17-(J$15-30)/(J$14-1)</f>
        <v>139.99999999999997</v>
      </c>
    </row>
    <row r="19" spans="1:10" ht="15" customHeight="1" x14ac:dyDescent="0.15">
      <c r="A19" s="74" t="s">
        <v>59</v>
      </c>
      <c r="B19" s="158"/>
      <c r="C19" s="69"/>
      <c r="D19" s="69">
        <v>86</v>
      </c>
      <c r="E19" s="130">
        <v>143.33333333333331</v>
      </c>
      <c r="F19" s="70">
        <v>3</v>
      </c>
      <c r="I19" s="128">
        <f t="shared" si="0"/>
        <v>5</v>
      </c>
      <c r="J19" s="129">
        <f t="shared" si="1"/>
        <v>136.66666666666663</v>
      </c>
    </row>
    <row r="20" spans="1:10" ht="15" customHeight="1" x14ac:dyDescent="0.15">
      <c r="A20" s="74" t="s">
        <v>125</v>
      </c>
      <c r="B20" s="158"/>
      <c r="C20" s="69"/>
      <c r="D20" s="69">
        <v>85</v>
      </c>
      <c r="E20" s="130">
        <v>139.99999999999997</v>
      </c>
      <c r="F20" s="70">
        <v>4</v>
      </c>
      <c r="I20" s="128">
        <f t="shared" si="0"/>
        <v>6</v>
      </c>
      <c r="J20" s="129">
        <f t="shared" si="1"/>
        <v>133.33333333333329</v>
      </c>
    </row>
    <row r="21" spans="1:10" ht="15" customHeight="1" x14ac:dyDescent="0.15">
      <c r="A21" s="74" t="s">
        <v>55</v>
      </c>
      <c r="B21" s="158"/>
      <c r="C21" s="69"/>
      <c r="D21" s="69">
        <v>84</v>
      </c>
      <c r="E21" s="130">
        <v>136.66666666666663</v>
      </c>
      <c r="F21" s="70">
        <v>5</v>
      </c>
      <c r="I21" s="128">
        <f t="shared" si="0"/>
        <v>7</v>
      </c>
      <c r="J21" s="129">
        <f t="shared" si="1"/>
        <v>129.99999999999994</v>
      </c>
    </row>
    <row r="22" spans="1:10" ht="15" customHeight="1" x14ac:dyDescent="0.15">
      <c r="A22" s="74" t="s">
        <v>117</v>
      </c>
      <c r="B22" s="158"/>
      <c r="C22" s="69"/>
      <c r="D22" s="69">
        <v>82.33</v>
      </c>
      <c r="E22" s="130">
        <v>133.33333333333329</v>
      </c>
      <c r="F22" s="70">
        <v>6</v>
      </c>
      <c r="I22" s="128">
        <f t="shared" si="0"/>
        <v>8</v>
      </c>
      <c r="J22" s="129">
        <f t="shared" si="1"/>
        <v>126.66666666666661</v>
      </c>
    </row>
    <row r="23" spans="1:10" ht="15" customHeight="1" x14ac:dyDescent="0.15">
      <c r="A23" s="74" t="s">
        <v>124</v>
      </c>
      <c r="B23" s="158"/>
      <c r="C23" s="69"/>
      <c r="D23" s="69">
        <v>81</v>
      </c>
      <c r="E23" s="130">
        <v>129.99999999999994</v>
      </c>
      <c r="F23" s="70">
        <v>7</v>
      </c>
      <c r="I23" s="128">
        <f t="shared" si="0"/>
        <v>9</v>
      </c>
      <c r="J23" s="129">
        <f t="shared" si="1"/>
        <v>123.33333333333329</v>
      </c>
    </row>
    <row r="24" spans="1:10" ht="15" customHeight="1" x14ac:dyDescent="0.15">
      <c r="A24" s="74" t="s">
        <v>111</v>
      </c>
      <c r="B24" s="158"/>
      <c r="C24" s="69"/>
      <c r="D24" s="69">
        <v>80</v>
      </c>
      <c r="E24" s="130">
        <v>126.66666666666661</v>
      </c>
      <c r="F24" s="70">
        <v>8</v>
      </c>
      <c r="I24" s="128">
        <f t="shared" si="0"/>
        <v>10</v>
      </c>
      <c r="J24" s="129">
        <f t="shared" si="1"/>
        <v>119.99999999999996</v>
      </c>
    </row>
    <row r="25" spans="1:10" ht="15" customHeight="1" x14ac:dyDescent="0.15">
      <c r="A25" s="74" t="s">
        <v>64</v>
      </c>
      <c r="B25" s="158"/>
      <c r="C25" s="69"/>
      <c r="D25" s="69">
        <v>78.67</v>
      </c>
      <c r="E25" s="130">
        <v>123.33333333333329</v>
      </c>
      <c r="F25" s="70">
        <v>9</v>
      </c>
      <c r="I25" s="128">
        <f t="shared" si="0"/>
        <v>11</v>
      </c>
      <c r="J25" s="129">
        <f t="shared" si="1"/>
        <v>116.66666666666663</v>
      </c>
    </row>
    <row r="26" spans="1:10" ht="15" customHeight="1" x14ac:dyDescent="0.15">
      <c r="A26" s="74" t="s">
        <v>116</v>
      </c>
      <c r="B26" s="158"/>
      <c r="C26" s="69"/>
      <c r="D26" s="69">
        <v>77.33</v>
      </c>
      <c r="E26" s="130">
        <v>119.99999999999996</v>
      </c>
      <c r="F26" s="70">
        <v>10</v>
      </c>
      <c r="I26" s="128">
        <f t="shared" si="0"/>
        <v>12</v>
      </c>
      <c r="J26" s="129">
        <f t="shared" si="1"/>
        <v>113.3333333333333</v>
      </c>
    </row>
    <row r="27" spans="1:10" ht="15" customHeight="1" x14ac:dyDescent="0.15">
      <c r="A27" s="74" t="s">
        <v>122</v>
      </c>
      <c r="B27" s="158"/>
      <c r="C27" s="69"/>
      <c r="D27" s="69">
        <v>75</v>
      </c>
      <c r="E27" s="130">
        <v>116.66666666666663</v>
      </c>
      <c r="F27" s="70">
        <v>11</v>
      </c>
      <c r="I27" s="128">
        <f t="shared" si="0"/>
        <v>13</v>
      </c>
      <c r="J27" s="129">
        <f t="shared" si="1"/>
        <v>109.99999999999997</v>
      </c>
    </row>
    <row r="28" spans="1:10" ht="15" customHeight="1" x14ac:dyDescent="0.15">
      <c r="A28" s="74" t="s">
        <v>60</v>
      </c>
      <c r="B28" s="158"/>
      <c r="C28" s="69"/>
      <c r="D28" s="69">
        <v>73</v>
      </c>
      <c r="E28" s="130">
        <v>113.3333333333333</v>
      </c>
      <c r="F28" s="70">
        <v>12</v>
      </c>
      <c r="I28" s="128">
        <f t="shared" si="0"/>
        <v>14</v>
      </c>
      <c r="J28" s="129">
        <f t="shared" si="1"/>
        <v>106.66666666666664</v>
      </c>
    </row>
    <row r="29" spans="1:10" ht="15" customHeight="1" x14ac:dyDescent="0.15">
      <c r="A29" s="74" t="s">
        <v>118</v>
      </c>
      <c r="B29" s="158"/>
      <c r="C29" s="69"/>
      <c r="D29" s="69">
        <v>70</v>
      </c>
      <c r="E29" s="130">
        <v>109.99999999999997</v>
      </c>
      <c r="F29" s="70">
        <v>13</v>
      </c>
      <c r="I29" s="128">
        <f t="shared" si="0"/>
        <v>15</v>
      </c>
      <c r="J29" s="129">
        <f t="shared" si="1"/>
        <v>103.33333333333331</v>
      </c>
    </row>
    <row r="30" spans="1:10" ht="15" customHeight="1" x14ac:dyDescent="0.15">
      <c r="A30" s="74" t="s">
        <v>127</v>
      </c>
      <c r="B30" s="158"/>
      <c r="C30" s="69"/>
      <c r="D30" s="69">
        <v>67</v>
      </c>
      <c r="E30" s="130">
        <v>106.66666666666664</v>
      </c>
      <c r="F30" s="70">
        <v>14</v>
      </c>
      <c r="I30" s="128">
        <f t="shared" si="0"/>
        <v>16</v>
      </c>
      <c r="J30" s="129">
        <f>J29-(J$15-30)/(J$14-1)</f>
        <v>99.999999999999986</v>
      </c>
    </row>
    <row r="31" spans="1:10" ht="15" customHeight="1" x14ac:dyDescent="0.15">
      <c r="A31" s="74" t="s">
        <v>119</v>
      </c>
      <c r="B31" s="158"/>
      <c r="C31" s="69"/>
      <c r="D31" s="69">
        <v>65.67</v>
      </c>
      <c r="E31" s="130">
        <v>103.33333333333331</v>
      </c>
      <c r="F31" s="70">
        <v>15</v>
      </c>
      <c r="I31" s="128">
        <f t="shared" si="0"/>
        <v>17</v>
      </c>
      <c r="J31" s="129">
        <f t="shared" si="1"/>
        <v>96.666666666666657</v>
      </c>
    </row>
    <row r="32" spans="1:10" ht="15" customHeight="1" x14ac:dyDescent="0.15">
      <c r="A32" s="74" t="s">
        <v>65</v>
      </c>
      <c r="B32" s="158"/>
      <c r="C32" s="69"/>
      <c r="D32" s="69">
        <v>64.33</v>
      </c>
      <c r="E32" s="130">
        <v>99.999999999999986</v>
      </c>
      <c r="F32" s="70">
        <v>16</v>
      </c>
      <c r="I32" s="128">
        <f t="shared" si="0"/>
        <v>18</v>
      </c>
      <c r="J32" s="129">
        <f t="shared" si="1"/>
        <v>93.333333333333329</v>
      </c>
    </row>
    <row r="33" spans="1:10" ht="15" customHeight="1" x14ac:dyDescent="0.15">
      <c r="A33" s="74" t="s">
        <v>112</v>
      </c>
      <c r="B33" s="158"/>
      <c r="C33" s="69"/>
      <c r="D33" s="69">
        <v>62</v>
      </c>
      <c r="E33" s="130">
        <v>96.666666666666657</v>
      </c>
      <c r="F33" s="70">
        <v>17</v>
      </c>
      <c r="I33" s="128">
        <f t="shared" si="0"/>
        <v>19</v>
      </c>
      <c r="J33" s="129">
        <f t="shared" si="1"/>
        <v>90</v>
      </c>
    </row>
    <row r="34" spans="1:10" x14ac:dyDescent="0.15">
      <c r="A34" s="74" t="s">
        <v>131</v>
      </c>
      <c r="B34" s="158"/>
      <c r="C34" s="69"/>
      <c r="D34" s="69">
        <v>61.33</v>
      </c>
      <c r="E34" s="130">
        <v>93.333333333333329</v>
      </c>
      <c r="F34" s="70">
        <v>18</v>
      </c>
      <c r="I34" s="128">
        <f t="shared" si="0"/>
        <v>20</v>
      </c>
      <c r="J34" s="129">
        <f t="shared" si="1"/>
        <v>86.666666666666671</v>
      </c>
    </row>
    <row r="35" spans="1:10" x14ac:dyDescent="0.15">
      <c r="A35" s="74" t="s">
        <v>149</v>
      </c>
      <c r="B35" s="158"/>
      <c r="C35" s="69"/>
      <c r="D35" s="69">
        <v>59</v>
      </c>
      <c r="E35" s="130">
        <v>90</v>
      </c>
      <c r="F35" s="70">
        <v>19</v>
      </c>
      <c r="I35" s="128">
        <f t="shared" si="0"/>
        <v>21</v>
      </c>
      <c r="J35" s="129">
        <f t="shared" si="1"/>
        <v>83.333333333333343</v>
      </c>
    </row>
    <row r="36" spans="1:10" x14ac:dyDescent="0.15">
      <c r="A36" s="74" t="s">
        <v>160</v>
      </c>
      <c r="B36" s="158"/>
      <c r="C36" s="69"/>
      <c r="D36" s="69">
        <v>57.33</v>
      </c>
      <c r="E36" s="130">
        <v>86.666666666666671</v>
      </c>
      <c r="F36" s="70">
        <v>20</v>
      </c>
      <c r="I36" s="128">
        <f t="shared" si="0"/>
        <v>22</v>
      </c>
      <c r="J36" s="129">
        <f t="shared" si="1"/>
        <v>80.000000000000014</v>
      </c>
    </row>
    <row r="37" spans="1:10" x14ac:dyDescent="0.15">
      <c r="A37" s="74" t="s">
        <v>130</v>
      </c>
      <c r="B37" s="158"/>
      <c r="C37" s="69"/>
      <c r="D37" s="69">
        <v>56</v>
      </c>
      <c r="E37" s="130">
        <v>83.333333333333343</v>
      </c>
      <c r="F37" s="70">
        <v>21</v>
      </c>
      <c r="I37" s="128">
        <f t="shared" si="0"/>
        <v>23</v>
      </c>
      <c r="J37" s="129">
        <f t="shared" si="1"/>
        <v>76.666666666666686</v>
      </c>
    </row>
    <row r="38" spans="1:10" x14ac:dyDescent="0.15">
      <c r="A38" s="74" t="s">
        <v>93</v>
      </c>
      <c r="B38" s="158"/>
      <c r="C38" s="69"/>
      <c r="D38" s="69">
        <v>54.67</v>
      </c>
      <c r="E38" s="130">
        <v>80.000000000000014</v>
      </c>
      <c r="F38" s="70">
        <v>22</v>
      </c>
      <c r="I38" s="128">
        <f t="shared" si="0"/>
        <v>24</v>
      </c>
      <c r="J38" s="129">
        <f t="shared" si="1"/>
        <v>73.333333333333357</v>
      </c>
    </row>
    <row r="39" spans="1:10" x14ac:dyDescent="0.15">
      <c r="A39" s="74" t="s">
        <v>167</v>
      </c>
      <c r="B39" s="158"/>
      <c r="C39" s="69"/>
      <c r="D39" s="69">
        <v>51.67</v>
      </c>
      <c r="E39" s="130">
        <v>76.666666666666686</v>
      </c>
      <c r="F39" s="70">
        <v>23</v>
      </c>
      <c r="I39" s="128">
        <f t="shared" si="0"/>
        <v>25</v>
      </c>
      <c r="J39" s="129">
        <f t="shared" si="1"/>
        <v>70.000000000000028</v>
      </c>
    </row>
    <row r="40" spans="1:10" ht="15" customHeight="1" x14ac:dyDescent="0.15">
      <c r="A40" s="167" t="s">
        <v>235</v>
      </c>
      <c r="B40" s="158"/>
      <c r="C40" s="69"/>
      <c r="D40" s="69">
        <v>50</v>
      </c>
      <c r="E40" s="130">
        <v>73.333333333333357</v>
      </c>
      <c r="F40" s="70">
        <v>24</v>
      </c>
      <c r="I40" s="128">
        <f t="shared" si="0"/>
        <v>26</v>
      </c>
      <c r="J40" s="129">
        <f t="shared" si="1"/>
        <v>66.6666666666667</v>
      </c>
    </row>
    <row r="41" spans="1:10" ht="15" customHeight="1" x14ac:dyDescent="0.15">
      <c r="A41" s="74" t="s">
        <v>165</v>
      </c>
      <c r="B41" s="158"/>
      <c r="C41" s="69"/>
      <c r="D41" s="69">
        <v>46.33</v>
      </c>
      <c r="E41" s="130">
        <v>70.000000000000028</v>
      </c>
      <c r="F41" s="70">
        <v>25</v>
      </c>
      <c r="I41" s="128">
        <f t="shared" si="0"/>
        <v>27</v>
      </c>
      <c r="J41" s="129">
        <f t="shared" si="1"/>
        <v>63.333333333333364</v>
      </c>
    </row>
    <row r="42" spans="1:10" ht="15" customHeight="1" x14ac:dyDescent="0.15">
      <c r="A42" s="74" t="s">
        <v>126</v>
      </c>
      <c r="B42" s="158"/>
      <c r="C42" s="69"/>
      <c r="D42" s="69">
        <v>46.33</v>
      </c>
      <c r="E42" s="130">
        <v>66.6666666666667</v>
      </c>
      <c r="F42" s="70">
        <v>26</v>
      </c>
      <c r="I42" s="128">
        <f t="shared" si="0"/>
        <v>28</v>
      </c>
      <c r="J42" s="129">
        <f t="shared" si="1"/>
        <v>60.000000000000028</v>
      </c>
    </row>
    <row r="43" spans="1:10" ht="15" customHeight="1" x14ac:dyDescent="0.15">
      <c r="A43" s="164" t="s">
        <v>187</v>
      </c>
      <c r="B43" s="158"/>
      <c r="C43" s="69"/>
      <c r="D43" s="69">
        <v>44</v>
      </c>
      <c r="E43" s="130">
        <v>63.333333333333364</v>
      </c>
      <c r="F43" s="70">
        <v>27</v>
      </c>
      <c r="I43" s="128">
        <f t="shared" si="0"/>
        <v>29</v>
      </c>
      <c r="J43" s="129">
        <f t="shared" si="1"/>
        <v>56.666666666666693</v>
      </c>
    </row>
    <row r="44" spans="1:10" ht="15" customHeight="1" x14ac:dyDescent="0.15">
      <c r="A44" s="74" t="s">
        <v>128</v>
      </c>
      <c r="B44" s="158"/>
      <c r="C44" s="69"/>
      <c r="D44" s="69">
        <v>43</v>
      </c>
      <c r="E44" s="130">
        <v>60.000000000000028</v>
      </c>
      <c r="F44" s="70">
        <v>28</v>
      </c>
      <c r="I44" s="128">
        <f t="shared" si="0"/>
        <v>30</v>
      </c>
      <c r="J44" s="129">
        <f t="shared" si="1"/>
        <v>53.333333333333357</v>
      </c>
    </row>
    <row r="45" spans="1:10" ht="15" customHeight="1" x14ac:dyDescent="0.15">
      <c r="A45" s="74" t="s">
        <v>67</v>
      </c>
      <c r="B45" s="158"/>
      <c r="C45" s="69"/>
      <c r="D45" s="69">
        <v>41</v>
      </c>
      <c r="E45" s="130">
        <v>56.666666666666693</v>
      </c>
      <c r="F45" s="70">
        <v>29</v>
      </c>
      <c r="I45" s="128">
        <f t="shared" si="0"/>
        <v>31</v>
      </c>
      <c r="J45" s="129">
        <f t="shared" si="1"/>
        <v>50.000000000000021</v>
      </c>
    </row>
    <row r="46" spans="1:10" ht="15" customHeight="1" x14ac:dyDescent="0.15">
      <c r="A46" s="167" t="s">
        <v>234</v>
      </c>
      <c r="B46" s="158"/>
      <c r="C46" s="69"/>
      <c r="D46" s="69">
        <v>40.67</v>
      </c>
      <c r="E46" s="130">
        <v>53.333333333333357</v>
      </c>
      <c r="F46" s="70">
        <v>30</v>
      </c>
      <c r="I46" s="128">
        <f t="shared" si="0"/>
        <v>32</v>
      </c>
      <c r="J46" s="129">
        <f t="shared" si="1"/>
        <v>46.666666666666686</v>
      </c>
    </row>
    <row r="47" spans="1:10" ht="15" customHeight="1" x14ac:dyDescent="0.15">
      <c r="A47" s="167" t="s">
        <v>239</v>
      </c>
      <c r="B47" s="158"/>
      <c r="C47" s="69"/>
      <c r="D47" s="69">
        <v>39</v>
      </c>
      <c r="E47" s="130">
        <v>50.000000000000021</v>
      </c>
      <c r="F47" s="70">
        <v>31</v>
      </c>
      <c r="I47" s="128">
        <f t="shared" si="0"/>
        <v>33</v>
      </c>
      <c r="J47" s="129">
        <f t="shared" si="1"/>
        <v>43.33333333333335</v>
      </c>
    </row>
    <row r="48" spans="1:10" ht="15" customHeight="1" x14ac:dyDescent="0.15">
      <c r="A48" s="73" t="s">
        <v>170</v>
      </c>
      <c r="B48" s="158"/>
      <c r="C48" s="69"/>
      <c r="D48" s="69">
        <v>38.33</v>
      </c>
      <c r="E48" s="130">
        <v>46.666666666666686</v>
      </c>
      <c r="F48" s="70">
        <v>32</v>
      </c>
      <c r="I48" s="128">
        <f t="shared" si="0"/>
        <v>34</v>
      </c>
      <c r="J48" s="129">
        <f t="shared" si="1"/>
        <v>40.000000000000014</v>
      </c>
    </row>
    <row r="49" spans="1:10" ht="15" customHeight="1" x14ac:dyDescent="0.15">
      <c r="A49" s="74" t="s">
        <v>173</v>
      </c>
      <c r="B49" s="158"/>
      <c r="C49" s="69"/>
      <c r="D49" s="69">
        <v>35</v>
      </c>
      <c r="E49" s="130">
        <v>43.33333333333335</v>
      </c>
      <c r="F49" s="70">
        <v>33</v>
      </c>
      <c r="I49" s="128">
        <f t="shared" si="0"/>
        <v>35</v>
      </c>
      <c r="J49" s="129">
        <f t="shared" si="1"/>
        <v>36.666666666666679</v>
      </c>
    </row>
    <row r="50" spans="1:10" ht="15" customHeight="1" x14ac:dyDescent="0.15">
      <c r="A50" s="167" t="s">
        <v>242</v>
      </c>
      <c r="B50" s="158"/>
      <c r="C50" s="69"/>
      <c r="D50" s="69">
        <v>34</v>
      </c>
      <c r="E50" s="130">
        <v>40.000000000000014</v>
      </c>
      <c r="F50" s="70">
        <v>34</v>
      </c>
      <c r="I50" s="128">
        <f t="shared" si="0"/>
        <v>36</v>
      </c>
      <c r="J50" s="129">
        <f t="shared" si="1"/>
        <v>33.333333333333343</v>
      </c>
    </row>
    <row r="51" spans="1:10" ht="15" customHeight="1" x14ac:dyDescent="0.15">
      <c r="A51" s="164" t="s">
        <v>162</v>
      </c>
      <c r="B51" s="158"/>
      <c r="C51" s="69"/>
      <c r="D51" s="69">
        <v>22</v>
      </c>
      <c r="E51" s="130">
        <v>36.666666666666679</v>
      </c>
      <c r="F51" s="70">
        <v>35</v>
      </c>
      <c r="I51" s="128">
        <f t="shared" si="0"/>
        <v>37</v>
      </c>
      <c r="J51" s="129">
        <f t="shared" si="1"/>
        <v>30.000000000000011</v>
      </c>
    </row>
    <row r="52" spans="1:10" x14ac:dyDescent="0.15">
      <c r="A52" s="74" t="s">
        <v>134</v>
      </c>
      <c r="B52" s="158"/>
      <c r="C52" s="69"/>
      <c r="D52" s="69">
        <v>15.67</v>
      </c>
      <c r="E52" s="130">
        <v>33.333333333333343</v>
      </c>
      <c r="F52" s="70">
        <v>36</v>
      </c>
    </row>
    <row r="53" spans="1:10" x14ac:dyDescent="0.15">
      <c r="A53" s="167" t="s">
        <v>233</v>
      </c>
      <c r="B53" s="158"/>
      <c r="C53" s="69"/>
      <c r="D53" s="69">
        <v>11</v>
      </c>
      <c r="E53" s="130">
        <v>30.000000000000011</v>
      </c>
      <c r="F53" s="70">
        <v>37</v>
      </c>
    </row>
    <row r="54" spans="1:10" x14ac:dyDescent="0.15">
      <c r="A54" s="167" t="s">
        <v>228</v>
      </c>
      <c r="B54" s="158"/>
      <c r="C54" s="69"/>
      <c r="D54" s="69" t="s">
        <v>80</v>
      </c>
      <c r="E54" s="130"/>
      <c r="F54" s="69" t="s">
        <v>80</v>
      </c>
    </row>
    <row r="55" spans="1:10" x14ac:dyDescent="0.15">
      <c r="A55" s="167" t="s">
        <v>238</v>
      </c>
      <c r="B55" s="158"/>
      <c r="C55" s="69"/>
      <c r="D55" s="69" t="s">
        <v>80</v>
      </c>
      <c r="E55" s="130"/>
      <c r="F55" s="69" t="s">
        <v>80</v>
      </c>
    </row>
    <row r="56" spans="1:10" x14ac:dyDescent="0.15">
      <c r="A56" s="74" t="s">
        <v>61</v>
      </c>
      <c r="B56" s="158"/>
      <c r="C56" s="69"/>
      <c r="D56" s="69" t="s">
        <v>80</v>
      </c>
      <c r="E56" s="130"/>
      <c r="F56" s="69" t="s">
        <v>80</v>
      </c>
    </row>
    <row r="57" spans="1:10" x14ac:dyDescent="0.15">
      <c r="A57" s="167" t="s">
        <v>197</v>
      </c>
      <c r="B57" s="158"/>
      <c r="C57" s="69"/>
      <c r="D57" s="69" t="s">
        <v>80</v>
      </c>
      <c r="E57" s="130"/>
      <c r="F57" s="69" t="s">
        <v>80</v>
      </c>
    </row>
    <row r="58" spans="1:10" x14ac:dyDescent="0.15">
      <c r="A58" s="74" t="s">
        <v>161</v>
      </c>
      <c r="B58" s="158"/>
      <c r="C58" s="69"/>
      <c r="D58" s="69" t="s">
        <v>80</v>
      </c>
      <c r="E58" s="130"/>
      <c r="F58" s="69" t="s">
        <v>80</v>
      </c>
    </row>
    <row r="60" spans="1:10" x14ac:dyDescent="0.15">
      <c r="A60" s="185" t="s">
        <v>265</v>
      </c>
      <c r="B60" s="185"/>
      <c r="C60" s="185"/>
      <c r="D60" s="185"/>
      <c r="E60" s="185"/>
      <c r="F60" s="185"/>
      <c r="I60" s="138" t="s">
        <v>266</v>
      </c>
    </row>
    <row r="61" spans="1:10" ht="15" x14ac:dyDescent="0.15">
      <c r="A61" s="190"/>
      <c r="B61" s="187"/>
      <c r="C61" s="187"/>
      <c r="D61" s="187"/>
      <c r="E61" s="188"/>
      <c r="F61" s="189"/>
      <c r="G61" s="138"/>
      <c r="I61" s="191" t="s">
        <v>3</v>
      </c>
      <c r="J61" s="192" t="s">
        <v>135</v>
      </c>
    </row>
    <row r="62" spans="1:10" x14ac:dyDescent="0.15">
      <c r="A62" s="186" t="s">
        <v>49</v>
      </c>
      <c r="B62" s="187"/>
      <c r="C62" s="187"/>
      <c r="D62" s="187"/>
      <c r="E62" s="188">
        <v>116</v>
      </c>
      <c r="F62" s="189">
        <v>8</v>
      </c>
      <c r="I62" s="193" t="s">
        <v>17</v>
      </c>
      <c r="J62" s="194">
        <v>26</v>
      </c>
    </row>
    <row r="63" spans="1:10" x14ac:dyDescent="0.15">
      <c r="A63" s="190" t="s">
        <v>48</v>
      </c>
      <c r="B63" s="187"/>
      <c r="C63" s="187"/>
      <c r="D63" s="187"/>
      <c r="E63" s="188">
        <v>49</v>
      </c>
      <c r="F63" s="189">
        <v>22</v>
      </c>
      <c r="I63" s="195">
        <v>1</v>
      </c>
      <c r="J63" s="196">
        <v>150</v>
      </c>
    </row>
    <row r="64" spans="1:10" x14ac:dyDescent="0.15">
      <c r="I64" s="195">
        <f>I63+1</f>
        <v>2</v>
      </c>
      <c r="J64" s="197">
        <f>J63-(J$63-30)/(J$62-1)</f>
        <v>145.19999999999999</v>
      </c>
    </row>
    <row r="65" spans="9:10" x14ac:dyDescent="0.15">
      <c r="I65" s="195">
        <f t="shared" ref="I65:I88" si="2">I64+1</f>
        <v>3</v>
      </c>
      <c r="J65" s="197">
        <f t="shared" ref="J65:J88" si="3">J64-(J$63-30)/(J$62-1)</f>
        <v>140.39999999999998</v>
      </c>
    </row>
    <row r="66" spans="9:10" x14ac:dyDescent="0.15">
      <c r="I66" s="195">
        <f t="shared" si="2"/>
        <v>4</v>
      </c>
      <c r="J66" s="197">
        <f t="shared" si="3"/>
        <v>135.59999999999997</v>
      </c>
    </row>
    <row r="67" spans="9:10" x14ac:dyDescent="0.15">
      <c r="I67" s="195">
        <f t="shared" si="2"/>
        <v>5</v>
      </c>
      <c r="J67" s="197">
        <f t="shared" si="3"/>
        <v>130.79999999999995</v>
      </c>
    </row>
    <row r="68" spans="9:10" x14ac:dyDescent="0.15">
      <c r="I68" s="195">
        <f t="shared" si="2"/>
        <v>6</v>
      </c>
      <c r="J68" s="197">
        <f t="shared" si="3"/>
        <v>125.99999999999996</v>
      </c>
    </row>
    <row r="69" spans="9:10" x14ac:dyDescent="0.15">
      <c r="I69" s="195">
        <f t="shared" si="2"/>
        <v>7</v>
      </c>
      <c r="J69" s="197">
        <f t="shared" si="3"/>
        <v>121.19999999999996</v>
      </c>
    </row>
    <row r="70" spans="9:10" x14ac:dyDescent="0.15">
      <c r="I70" s="195">
        <f t="shared" si="2"/>
        <v>8</v>
      </c>
      <c r="J70" s="197">
        <f t="shared" si="3"/>
        <v>116.39999999999996</v>
      </c>
    </row>
    <row r="71" spans="9:10" x14ac:dyDescent="0.15">
      <c r="I71" s="195">
        <f t="shared" si="2"/>
        <v>9</v>
      </c>
      <c r="J71" s="197">
        <f t="shared" si="3"/>
        <v>111.59999999999997</v>
      </c>
    </row>
    <row r="72" spans="9:10" x14ac:dyDescent="0.15">
      <c r="I72" s="195">
        <f t="shared" si="2"/>
        <v>10</v>
      </c>
      <c r="J72" s="197">
        <f t="shared" si="3"/>
        <v>106.79999999999997</v>
      </c>
    </row>
    <row r="73" spans="9:10" x14ac:dyDescent="0.15">
      <c r="I73" s="195">
        <f t="shared" si="2"/>
        <v>11</v>
      </c>
      <c r="J73" s="197">
        <f t="shared" si="3"/>
        <v>101.99999999999997</v>
      </c>
    </row>
    <row r="74" spans="9:10" x14ac:dyDescent="0.15">
      <c r="I74" s="195">
        <f t="shared" si="2"/>
        <v>12</v>
      </c>
      <c r="J74" s="197">
        <f t="shared" si="3"/>
        <v>97.199999999999974</v>
      </c>
    </row>
    <row r="75" spans="9:10" x14ac:dyDescent="0.15">
      <c r="I75" s="195">
        <f t="shared" si="2"/>
        <v>13</v>
      </c>
      <c r="J75" s="197">
        <f t="shared" si="3"/>
        <v>92.399999999999977</v>
      </c>
    </row>
    <row r="76" spans="9:10" x14ac:dyDescent="0.15">
      <c r="I76" s="195">
        <f t="shared" si="2"/>
        <v>14</v>
      </c>
      <c r="J76" s="197">
        <f t="shared" si="3"/>
        <v>87.59999999999998</v>
      </c>
    </row>
    <row r="77" spans="9:10" x14ac:dyDescent="0.15">
      <c r="I77" s="195">
        <f t="shared" si="2"/>
        <v>15</v>
      </c>
      <c r="J77" s="197">
        <f t="shared" si="3"/>
        <v>82.799999999999983</v>
      </c>
    </row>
    <row r="78" spans="9:10" x14ac:dyDescent="0.15">
      <c r="I78" s="195">
        <f t="shared" si="2"/>
        <v>16</v>
      </c>
      <c r="J78" s="197">
        <f t="shared" si="3"/>
        <v>77.999999999999986</v>
      </c>
    </row>
    <row r="79" spans="9:10" x14ac:dyDescent="0.15">
      <c r="I79" s="195">
        <f t="shared" si="2"/>
        <v>17</v>
      </c>
      <c r="J79" s="197">
        <f t="shared" si="3"/>
        <v>73.199999999999989</v>
      </c>
    </row>
    <row r="80" spans="9:10" x14ac:dyDescent="0.15">
      <c r="I80" s="195">
        <f t="shared" si="2"/>
        <v>18</v>
      </c>
      <c r="J80" s="197">
        <f t="shared" si="3"/>
        <v>68.399999999999991</v>
      </c>
    </row>
    <row r="81" spans="9:10" x14ac:dyDescent="0.15">
      <c r="I81" s="195">
        <f t="shared" si="2"/>
        <v>19</v>
      </c>
      <c r="J81" s="197">
        <f t="shared" si="3"/>
        <v>63.599999999999994</v>
      </c>
    </row>
    <row r="82" spans="9:10" x14ac:dyDescent="0.15">
      <c r="I82" s="195">
        <f t="shared" si="2"/>
        <v>20</v>
      </c>
      <c r="J82" s="197">
        <f t="shared" si="3"/>
        <v>58.8</v>
      </c>
    </row>
    <row r="83" spans="9:10" x14ac:dyDescent="0.15">
      <c r="I83" s="195">
        <f t="shared" si="2"/>
        <v>21</v>
      </c>
      <c r="J83" s="197">
        <f t="shared" si="3"/>
        <v>54</v>
      </c>
    </row>
    <row r="84" spans="9:10" x14ac:dyDescent="0.15">
      <c r="I84" s="195">
        <f t="shared" si="2"/>
        <v>22</v>
      </c>
      <c r="J84" s="197">
        <f t="shared" si="3"/>
        <v>49.2</v>
      </c>
    </row>
    <row r="85" spans="9:10" x14ac:dyDescent="0.15">
      <c r="I85" s="195">
        <f t="shared" si="2"/>
        <v>23</v>
      </c>
      <c r="J85" s="197">
        <f t="shared" si="3"/>
        <v>44.400000000000006</v>
      </c>
    </row>
    <row r="86" spans="9:10" x14ac:dyDescent="0.15">
      <c r="I86" s="195">
        <f t="shared" si="2"/>
        <v>24</v>
      </c>
      <c r="J86" s="197">
        <f t="shared" si="3"/>
        <v>39.600000000000009</v>
      </c>
    </row>
    <row r="87" spans="9:10" x14ac:dyDescent="0.15">
      <c r="I87" s="195">
        <f t="shared" si="2"/>
        <v>25</v>
      </c>
      <c r="J87" s="197">
        <f t="shared" si="3"/>
        <v>34.800000000000011</v>
      </c>
    </row>
    <row r="88" spans="9:10" x14ac:dyDescent="0.15">
      <c r="I88" s="195">
        <f t="shared" si="2"/>
        <v>26</v>
      </c>
      <c r="J88" s="197">
        <f t="shared" si="3"/>
        <v>30.000000000000011</v>
      </c>
    </row>
    <row r="89" spans="9:10" x14ac:dyDescent="0.15">
      <c r="I89" s="195"/>
      <c r="J89" s="197"/>
    </row>
    <row r="98" spans="1:1" x14ac:dyDescent="0.15">
      <c r="A98" s="167" t="s">
        <v>217</v>
      </c>
    </row>
    <row r="172" spans="1:1" x14ac:dyDescent="0.15">
      <c r="A172" s="160"/>
    </row>
    <row r="173" spans="1:1" x14ac:dyDescent="0.15">
      <c r="A173" s="160"/>
    </row>
    <row r="174" spans="1:1" x14ac:dyDescent="0.15">
      <c r="A174" s="160"/>
    </row>
    <row r="175" spans="1:1" x14ac:dyDescent="0.15">
      <c r="A175" s="160"/>
    </row>
    <row r="176" spans="1:1" x14ac:dyDescent="0.15">
      <c r="A176" s="160"/>
    </row>
    <row r="177" spans="1:1" x14ac:dyDescent="0.15">
      <c r="A177" s="160"/>
    </row>
    <row r="178" spans="1:1" x14ac:dyDescent="0.15">
      <c r="A178" s="160"/>
    </row>
    <row r="179" spans="1:1" x14ac:dyDescent="0.15">
      <c r="A179" s="160"/>
    </row>
    <row r="180" spans="1:1" x14ac:dyDescent="0.15">
      <c r="A180" s="160"/>
    </row>
    <row r="181" spans="1:1" x14ac:dyDescent="0.15">
      <c r="A181" s="160"/>
    </row>
    <row r="182" spans="1:1" x14ac:dyDescent="0.15">
      <c r="A182" s="160"/>
    </row>
    <row r="183" spans="1:1" x14ac:dyDescent="0.15">
      <c r="A183" s="160"/>
    </row>
    <row r="184" spans="1:1" x14ac:dyDescent="0.15">
      <c r="A184" s="160"/>
    </row>
    <row r="185" spans="1:1" x14ac:dyDescent="0.15">
      <c r="A185" s="160"/>
    </row>
    <row r="186" spans="1:1" x14ac:dyDescent="0.15">
      <c r="A186" s="160"/>
    </row>
    <row r="187" spans="1:1" x14ac:dyDescent="0.15">
      <c r="A187" s="160"/>
    </row>
    <row r="188" spans="1:1" x14ac:dyDescent="0.15">
      <c r="A188" s="160"/>
    </row>
    <row r="189" spans="1:1" x14ac:dyDescent="0.15">
      <c r="A189" s="160"/>
    </row>
    <row r="190" spans="1:1" x14ac:dyDescent="0.15">
      <c r="A190" s="160"/>
    </row>
    <row r="191" spans="1:1" x14ac:dyDescent="0.15">
      <c r="A191" s="160"/>
    </row>
    <row r="192" spans="1:1" x14ac:dyDescent="0.15">
      <c r="A192" s="160"/>
    </row>
    <row r="193" spans="1:1" x14ac:dyDescent="0.15">
      <c r="A193" s="160"/>
    </row>
    <row r="194" spans="1:1" x14ac:dyDescent="0.15">
      <c r="A194" s="160"/>
    </row>
    <row r="195" spans="1:1" x14ac:dyDescent="0.15">
      <c r="A195" s="160"/>
    </row>
    <row r="196" spans="1:1" x14ac:dyDescent="0.15">
      <c r="A196" s="160"/>
    </row>
    <row r="197" spans="1:1" x14ac:dyDescent="0.15">
      <c r="A197" s="160"/>
    </row>
    <row r="198" spans="1:1" x14ac:dyDescent="0.15">
      <c r="A198" s="160"/>
    </row>
    <row r="199" spans="1:1" x14ac:dyDescent="0.15">
      <c r="A199" s="160"/>
    </row>
    <row r="200" spans="1:1" x14ac:dyDescent="0.15">
      <c r="A200" s="160"/>
    </row>
    <row r="201" spans="1:1" x14ac:dyDescent="0.15">
      <c r="A201" s="160"/>
    </row>
    <row r="202" spans="1:1" x14ac:dyDescent="0.15">
      <c r="A202" s="160"/>
    </row>
    <row r="203" spans="1:1" x14ac:dyDescent="0.15">
      <c r="A203" s="160"/>
    </row>
    <row r="204" spans="1:1" x14ac:dyDescent="0.15">
      <c r="A204" s="160"/>
    </row>
    <row r="205" spans="1:1" x14ac:dyDescent="0.15">
      <c r="A205" s="160"/>
    </row>
    <row r="206" spans="1:1" x14ac:dyDescent="0.15">
      <c r="A206" s="160"/>
    </row>
    <row r="207" spans="1:1" x14ac:dyDescent="0.15">
      <c r="A207" s="160"/>
    </row>
    <row r="208" spans="1:1" x14ac:dyDescent="0.15">
      <c r="A208" s="160"/>
    </row>
    <row r="209" spans="1:1" x14ac:dyDescent="0.15">
      <c r="A209" s="160"/>
    </row>
    <row r="210" spans="1:1" x14ac:dyDescent="0.15">
      <c r="A210" s="160"/>
    </row>
    <row r="211" spans="1:1" x14ac:dyDescent="0.15">
      <c r="A211" s="160"/>
    </row>
    <row r="212" spans="1:1" x14ac:dyDescent="0.15">
      <c r="A212" s="160"/>
    </row>
    <row r="213" spans="1:1" x14ac:dyDescent="0.15">
      <c r="A213" s="160"/>
    </row>
    <row r="214" spans="1:1" x14ac:dyDescent="0.15">
      <c r="A214" s="160"/>
    </row>
    <row r="215" spans="1:1" x14ac:dyDescent="0.15">
      <c r="A215" s="160"/>
    </row>
    <row r="216" spans="1:1" x14ac:dyDescent="0.15">
      <c r="A216" s="160"/>
    </row>
    <row r="217" spans="1:1" x14ac:dyDescent="0.15">
      <c r="A217" s="160"/>
    </row>
  </sheetData>
  <sortState xmlns:xlrd2="http://schemas.microsoft.com/office/spreadsheetml/2017/richdata2" ref="A17:F58">
    <sortCondition descending="1" ref="D17:D58"/>
  </sortState>
  <mergeCells count="3">
    <mergeCell ref="A1:A7"/>
    <mergeCell ref="B2:D2"/>
    <mergeCell ref="B4:D4"/>
  </mergeCells>
  <conditionalFormatting sqref="A18 A20:A24 A26:A32 A34:A48 A53:A58 A98">
    <cfRule type="duplicateValues" dxfId="103" priority="281"/>
  </conditionalFormatting>
  <conditionalFormatting sqref="A18 A20:A24 A26:A38 A40:A48 A51:A58 A98">
    <cfRule type="duplicateValues" dxfId="102" priority="300"/>
    <cfRule type="duplicateValues" dxfId="101" priority="299"/>
  </conditionalFormatting>
  <conditionalFormatting sqref="A19">
    <cfRule type="duplicateValues" dxfId="100" priority="17"/>
  </conditionalFormatting>
  <conditionalFormatting sqref="A25">
    <cfRule type="duplicateValues" dxfId="99" priority="11"/>
    <cfRule type="duplicateValues" dxfId="98" priority="10"/>
    <cfRule type="duplicateValues" dxfId="97" priority="9"/>
  </conditionalFormatting>
  <conditionalFormatting sqref="A39">
    <cfRule type="duplicateValues" dxfId="96" priority="16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510C-39EE-1649-80FA-AE65A9BBD8B7}">
  <dimension ref="A1:J86"/>
  <sheetViews>
    <sheetView topLeftCell="A3" workbookViewId="0">
      <selection activeCell="E26" sqref="E2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255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256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66" t="s">
        <v>257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76" t="s">
        <v>17</v>
      </c>
      <c r="J14" s="114">
        <v>72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72</v>
      </c>
      <c r="I16" s="128">
        <f>I15+1</f>
        <v>2</v>
      </c>
      <c r="J16" s="115">
        <f>J15-(J$15-30)/(J$14-1)</f>
        <v>665.91549295774644</v>
      </c>
    </row>
    <row r="17" spans="1:10" ht="15" customHeight="1" x14ac:dyDescent="0.15">
      <c r="A17" s="74" t="s">
        <v>39</v>
      </c>
      <c r="B17" s="69">
        <v>64</v>
      </c>
      <c r="C17" s="69"/>
      <c r="D17" s="69"/>
      <c r="E17" s="130">
        <v>420.63380281690087</v>
      </c>
      <c r="F17" s="70">
        <v>29</v>
      </c>
      <c r="I17" s="128">
        <f t="shared" ref="I17:I80" si="0">I16+1</f>
        <v>3</v>
      </c>
      <c r="J17" s="115">
        <f t="shared" ref="J17:J80" si="1">J16-(J$15-30)/(J$14-1)</f>
        <v>656.83098591549287</v>
      </c>
    </row>
    <row r="18" spans="1:10" ht="15" customHeight="1" x14ac:dyDescent="0.15">
      <c r="A18" s="74" t="s">
        <v>35</v>
      </c>
      <c r="B18" s="69">
        <v>60.4</v>
      </c>
      <c r="C18" s="69"/>
      <c r="D18" s="69"/>
      <c r="E18" s="130">
        <v>375.21126760563334</v>
      </c>
      <c r="F18" s="70">
        <v>34</v>
      </c>
      <c r="I18" s="128">
        <f t="shared" si="0"/>
        <v>4</v>
      </c>
      <c r="J18" s="115">
        <f t="shared" si="1"/>
        <v>647.74647887323931</v>
      </c>
    </row>
    <row r="19" spans="1:10" ht="15" customHeight="1" x14ac:dyDescent="0.15">
      <c r="A19" s="74" t="s">
        <v>87</v>
      </c>
      <c r="B19" s="69">
        <v>58.2</v>
      </c>
      <c r="C19" s="69"/>
      <c r="D19" s="69"/>
      <c r="E19" s="130">
        <v>347.95774647887282</v>
      </c>
      <c r="F19" s="70">
        <v>37</v>
      </c>
      <c r="I19" s="128">
        <f t="shared" si="0"/>
        <v>5</v>
      </c>
      <c r="J19" s="115">
        <f>J18-(J$15-30)/(J$14-1)</f>
        <v>638.66197183098575</v>
      </c>
    </row>
    <row r="20" spans="1:10" ht="15" customHeight="1" x14ac:dyDescent="0.15">
      <c r="A20" s="59" t="s">
        <v>52</v>
      </c>
      <c r="B20" s="69">
        <v>54.6</v>
      </c>
      <c r="C20" s="69"/>
      <c r="D20" s="69"/>
      <c r="E20" s="130">
        <v>320.7042253521123</v>
      </c>
      <c r="F20" s="70">
        <v>40</v>
      </c>
      <c r="I20" s="128">
        <f t="shared" si="0"/>
        <v>6</v>
      </c>
      <c r="J20" s="115">
        <f t="shared" si="1"/>
        <v>629.57746478873219</v>
      </c>
    </row>
    <row r="21" spans="1:10" ht="15" customHeight="1" x14ac:dyDescent="0.15">
      <c r="A21" s="74" t="s">
        <v>231</v>
      </c>
      <c r="B21" s="69">
        <v>54.2</v>
      </c>
      <c r="C21" s="69"/>
      <c r="D21" s="69"/>
      <c r="E21" s="130">
        <v>311.6197183098588</v>
      </c>
      <c r="F21" s="70">
        <v>41</v>
      </c>
      <c r="I21" s="128">
        <f t="shared" si="0"/>
        <v>7</v>
      </c>
      <c r="J21" s="115">
        <f t="shared" si="1"/>
        <v>620.49295774647862</v>
      </c>
    </row>
    <row r="22" spans="1:10" ht="15" customHeight="1" x14ac:dyDescent="0.15">
      <c r="A22" s="74" t="s">
        <v>81</v>
      </c>
      <c r="B22" s="69">
        <v>48.8</v>
      </c>
      <c r="C22" s="69"/>
      <c r="D22" s="69"/>
      <c r="E22" s="130">
        <v>275.28169014084477</v>
      </c>
      <c r="F22" s="70">
        <v>45</v>
      </c>
      <c r="I22" s="128">
        <f t="shared" si="0"/>
        <v>8</v>
      </c>
      <c r="J22" s="115">
        <f t="shared" si="1"/>
        <v>611.40845070422506</v>
      </c>
    </row>
    <row r="23" spans="1:10" ht="15" customHeight="1" x14ac:dyDescent="0.15">
      <c r="A23" s="74" t="s">
        <v>66</v>
      </c>
      <c r="B23" s="69">
        <v>39.6</v>
      </c>
      <c r="C23" s="69"/>
      <c r="D23" s="69"/>
      <c r="E23" s="130">
        <v>193.52112676056302</v>
      </c>
      <c r="F23" s="70">
        <v>54</v>
      </c>
      <c r="I23" s="128">
        <f t="shared" si="0"/>
        <v>9</v>
      </c>
      <c r="J23" s="115">
        <f t="shared" si="1"/>
        <v>602.3239436619715</v>
      </c>
    </row>
    <row r="24" spans="1:10" ht="15" customHeight="1" x14ac:dyDescent="0.15">
      <c r="A24" s="74" t="s">
        <v>51</v>
      </c>
      <c r="B24" s="69">
        <v>37.6</v>
      </c>
      <c r="C24" s="69"/>
      <c r="D24" s="69"/>
      <c r="E24" s="130">
        <v>166.26760563380242</v>
      </c>
      <c r="F24" s="70">
        <v>57</v>
      </c>
      <c r="I24" s="128">
        <f t="shared" si="0"/>
        <v>10</v>
      </c>
      <c r="J24" s="115">
        <f t="shared" si="1"/>
        <v>593.23943661971794</v>
      </c>
    </row>
    <row r="25" spans="1:10" ht="15" customHeight="1" x14ac:dyDescent="0.15">
      <c r="A25" s="74" t="s">
        <v>47</v>
      </c>
      <c r="B25" s="69">
        <v>35</v>
      </c>
      <c r="C25" s="69"/>
      <c r="D25" s="69"/>
      <c r="E25" s="130">
        <v>148.09859154929535</v>
      </c>
      <c r="F25" s="70">
        <v>59</v>
      </c>
      <c r="I25" s="128">
        <f t="shared" si="0"/>
        <v>11</v>
      </c>
      <c r="J25" s="115">
        <f t="shared" si="1"/>
        <v>584.15492957746437</v>
      </c>
    </row>
    <row r="26" spans="1:10" ht="15" customHeight="1" x14ac:dyDescent="0.15">
      <c r="A26" s="74" t="s">
        <v>37</v>
      </c>
      <c r="B26" s="69">
        <v>33.6</v>
      </c>
      <c r="C26" s="69"/>
      <c r="D26" s="69"/>
      <c r="E26" s="130">
        <v>129.92957746478828</v>
      </c>
      <c r="F26" s="70">
        <v>61</v>
      </c>
      <c r="I26" s="128">
        <f t="shared" si="0"/>
        <v>12</v>
      </c>
      <c r="J26" s="115">
        <f t="shared" si="1"/>
        <v>575.07042253521081</v>
      </c>
    </row>
    <row r="27" spans="1:10" ht="15" customHeight="1" x14ac:dyDescent="0.15">
      <c r="A27" s="74" t="s">
        <v>38</v>
      </c>
      <c r="B27" s="69">
        <v>21.8</v>
      </c>
      <c r="C27" s="69"/>
      <c r="D27" s="69"/>
      <c r="E27" s="130">
        <v>111.76056338028124</v>
      </c>
      <c r="F27" s="70">
        <v>63</v>
      </c>
      <c r="I27" s="128">
        <f t="shared" si="0"/>
        <v>13</v>
      </c>
      <c r="J27" s="115">
        <f t="shared" si="1"/>
        <v>565.98591549295725</v>
      </c>
    </row>
    <row r="28" spans="1:10" ht="15" customHeight="1" x14ac:dyDescent="0.15">
      <c r="A28" s="74" t="s">
        <v>36</v>
      </c>
      <c r="B28" s="69"/>
      <c r="C28" s="69"/>
      <c r="D28" s="69"/>
      <c r="E28" s="76"/>
      <c r="F28" s="70" t="s">
        <v>189</v>
      </c>
      <c r="I28" s="128">
        <f t="shared" si="0"/>
        <v>14</v>
      </c>
      <c r="J28" s="115">
        <f t="shared" si="1"/>
        <v>556.90140845070368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8">
        <f t="shared" si="0"/>
        <v>15</v>
      </c>
      <c r="J29" s="115">
        <f t="shared" si="1"/>
        <v>547.81690140845012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8">
        <f t="shared" si="0"/>
        <v>16</v>
      </c>
      <c r="J30" s="115">
        <f t="shared" si="1"/>
        <v>538.73239436619656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8">
        <f t="shared" si="0"/>
        <v>17</v>
      </c>
      <c r="J31" s="115">
        <f t="shared" si="1"/>
        <v>529.647887323943</v>
      </c>
    </row>
    <row r="32" spans="1:10" ht="15" customHeight="1" x14ac:dyDescent="0.15">
      <c r="A32" s="74"/>
      <c r="B32" s="69"/>
      <c r="C32" s="69"/>
      <c r="D32" s="69"/>
      <c r="E32" s="76"/>
      <c r="F32" s="70"/>
      <c r="I32" s="128">
        <f t="shared" si="0"/>
        <v>18</v>
      </c>
      <c r="J32" s="115">
        <f>J31-(J$15-30)/(J$14-1)</f>
        <v>520.56338028168943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8">
        <f t="shared" si="0"/>
        <v>19</v>
      </c>
      <c r="J33" s="115">
        <f t="shared" si="1"/>
        <v>511.47887323943593</v>
      </c>
    </row>
    <row r="34" spans="1:10" x14ac:dyDescent="0.15">
      <c r="A34" s="59"/>
      <c r="B34" s="69"/>
      <c r="C34" s="69"/>
      <c r="D34" s="69"/>
      <c r="E34" s="76"/>
      <c r="F34" s="70"/>
      <c r="I34" s="128">
        <f t="shared" si="0"/>
        <v>20</v>
      </c>
      <c r="J34" s="115">
        <f t="shared" si="1"/>
        <v>502.39436619718242</v>
      </c>
    </row>
    <row r="35" spans="1:10" x14ac:dyDescent="0.15">
      <c r="A35" s="74"/>
      <c r="B35" s="69"/>
      <c r="C35" s="69"/>
      <c r="D35" s="69"/>
      <c r="E35" s="76"/>
      <c r="F35" s="70"/>
      <c r="I35" s="128">
        <f t="shared" si="0"/>
        <v>21</v>
      </c>
      <c r="J35" s="115">
        <f t="shared" si="1"/>
        <v>493.30985915492892</v>
      </c>
    </row>
    <row r="36" spans="1:10" x14ac:dyDescent="0.15">
      <c r="A36" s="74"/>
      <c r="B36" s="69"/>
      <c r="C36" s="69"/>
      <c r="D36" s="69"/>
      <c r="E36" s="76"/>
      <c r="F36" s="70"/>
      <c r="I36" s="128">
        <f t="shared" si="0"/>
        <v>22</v>
      </c>
      <c r="J36" s="115">
        <f t="shared" si="1"/>
        <v>484.22535211267541</v>
      </c>
    </row>
    <row r="37" spans="1:10" x14ac:dyDescent="0.15">
      <c r="A37" s="74"/>
      <c r="B37" s="69"/>
      <c r="C37" s="69"/>
      <c r="D37" s="69"/>
      <c r="E37" s="76"/>
      <c r="F37" s="70"/>
      <c r="I37" s="128">
        <f t="shared" si="0"/>
        <v>23</v>
      </c>
      <c r="J37" s="115">
        <f t="shared" si="1"/>
        <v>475.1408450704219</v>
      </c>
    </row>
    <row r="38" spans="1:10" x14ac:dyDescent="0.15">
      <c r="A38" s="74"/>
      <c r="B38" s="69"/>
      <c r="C38" s="69"/>
      <c r="D38" s="69"/>
      <c r="E38" s="76"/>
      <c r="F38" s="70"/>
      <c r="I38" s="128">
        <f t="shared" si="0"/>
        <v>24</v>
      </c>
      <c r="J38" s="115">
        <f t="shared" si="1"/>
        <v>466.0563380281684</v>
      </c>
    </row>
    <row r="39" spans="1:10" x14ac:dyDescent="0.15">
      <c r="A39" s="74"/>
      <c r="B39" s="69"/>
      <c r="C39" s="69"/>
      <c r="D39" s="69"/>
      <c r="E39" s="76"/>
      <c r="F39" s="70"/>
      <c r="I39" s="128">
        <f t="shared" si="0"/>
        <v>25</v>
      </c>
      <c r="J39" s="115">
        <f t="shared" si="1"/>
        <v>456.97183098591489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8">
        <f t="shared" si="0"/>
        <v>26</v>
      </c>
      <c r="J40" s="115">
        <f t="shared" si="1"/>
        <v>447.88732394366139</v>
      </c>
    </row>
    <row r="41" spans="1:10" ht="15" customHeight="1" x14ac:dyDescent="0.15">
      <c r="A41" s="74"/>
      <c r="B41" s="69"/>
      <c r="C41" s="69"/>
      <c r="D41" s="69"/>
      <c r="E41" s="76"/>
      <c r="F41" s="70"/>
      <c r="I41" s="128">
        <f t="shared" si="0"/>
        <v>27</v>
      </c>
      <c r="J41" s="115">
        <f t="shared" si="1"/>
        <v>438.80281690140788</v>
      </c>
    </row>
    <row r="42" spans="1:10" ht="15" customHeight="1" x14ac:dyDescent="0.15">
      <c r="A42" s="74"/>
      <c r="B42" s="69"/>
      <c r="C42" s="69"/>
      <c r="D42" s="69"/>
      <c r="E42" s="76"/>
      <c r="F42" s="70"/>
      <c r="I42" s="128">
        <f t="shared" si="0"/>
        <v>28</v>
      </c>
      <c r="J42" s="115">
        <f t="shared" si="1"/>
        <v>429.71830985915437</v>
      </c>
    </row>
    <row r="43" spans="1:10" ht="15" customHeight="1" x14ac:dyDescent="0.15">
      <c r="A43" s="74"/>
      <c r="B43" s="69"/>
      <c r="C43" s="69"/>
      <c r="D43" s="69"/>
      <c r="E43" s="76"/>
      <c r="F43" s="70"/>
      <c r="I43" s="128">
        <f t="shared" si="0"/>
        <v>29</v>
      </c>
      <c r="J43" s="115">
        <f t="shared" si="1"/>
        <v>420.63380281690087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15">
        <f t="shared" si="1"/>
        <v>411.54929577464736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15">
        <f t="shared" si="1"/>
        <v>402.46478873239386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15">
        <f t="shared" si="1"/>
        <v>393.38028169014035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15">
        <f t="shared" si="1"/>
        <v>384.29577464788684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15">
        <f t="shared" si="1"/>
        <v>375.21126760563334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15">
        <f t="shared" si="1"/>
        <v>366.12676056337983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15">
        <f t="shared" si="1"/>
        <v>357.04225352112633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15">
        <f t="shared" si="1"/>
        <v>347.95774647887282</v>
      </c>
    </row>
    <row r="52" spans="1:10" x14ac:dyDescent="0.15">
      <c r="I52" s="128">
        <f t="shared" si="0"/>
        <v>38</v>
      </c>
      <c r="J52" s="115">
        <f t="shared" si="1"/>
        <v>338.87323943661931</v>
      </c>
    </row>
    <row r="53" spans="1:10" x14ac:dyDescent="0.15">
      <c r="I53" s="128">
        <f t="shared" si="0"/>
        <v>39</v>
      </c>
      <c r="J53" s="115">
        <f t="shared" si="1"/>
        <v>329.78873239436581</v>
      </c>
    </row>
    <row r="54" spans="1:10" x14ac:dyDescent="0.15">
      <c r="I54" s="128">
        <f t="shared" si="0"/>
        <v>40</v>
      </c>
      <c r="J54" s="115">
        <f t="shared" si="1"/>
        <v>320.7042253521123</v>
      </c>
    </row>
    <row r="55" spans="1:10" x14ac:dyDescent="0.15">
      <c r="I55" s="128">
        <f t="shared" si="0"/>
        <v>41</v>
      </c>
      <c r="J55" s="115">
        <f t="shared" si="1"/>
        <v>311.6197183098588</v>
      </c>
    </row>
    <row r="56" spans="1:10" x14ac:dyDescent="0.15">
      <c r="I56" s="128">
        <f t="shared" si="0"/>
        <v>42</v>
      </c>
      <c r="J56" s="115">
        <f t="shared" si="1"/>
        <v>302.53521126760529</v>
      </c>
    </row>
    <row r="57" spans="1:10" x14ac:dyDescent="0.15">
      <c r="I57" s="128">
        <f t="shared" si="0"/>
        <v>43</v>
      </c>
      <c r="J57" s="115">
        <f t="shared" si="1"/>
        <v>293.45070422535179</v>
      </c>
    </row>
    <row r="58" spans="1:10" x14ac:dyDescent="0.15">
      <c r="I58" s="128">
        <f t="shared" si="0"/>
        <v>44</v>
      </c>
      <c r="J58" s="115">
        <f t="shared" si="1"/>
        <v>284.36619718309828</v>
      </c>
    </row>
    <row r="59" spans="1:10" x14ac:dyDescent="0.15">
      <c r="I59" s="128">
        <f t="shared" si="0"/>
        <v>45</v>
      </c>
      <c r="J59" s="115">
        <f t="shared" si="1"/>
        <v>275.28169014084477</v>
      </c>
    </row>
    <row r="60" spans="1:10" x14ac:dyDescent="0.15">
      <c r="I60" s="128">
        <f t="shared" si="0"/>
        <v>46</v>
      </c>
      <c r="J60" s="115">
        <f t="shared" si="1"/>
        <v>266.19718309859127</v>
      </c>
    </row>
    <row r="61" spans="1:10" x14ac:dyDescent="0.15">
      <c r="I61" s="128">
        <f t="shared" si="0"/>
        <v>47</v>
      </c>
      <c r="J61" s="115">
        <f t="shared" si="1"/>
        <v>257.11267605633776</v>
      </c>
    </row>
    <row r="62" spans="1:10" x14ac:dyDescent="0.15">
      <c r="I62" s="128">
        <f t="shared" si="0"/>
        <v>48</v>
      </c>
      <c r="J62" s="115">
        <f t="shared" si="1"/>
        <v>248.02816901408423</v>
      </c>
    </row>
    <row r="63" spans="1:10" x14ac:dyDescent="0.15">
      <c r="I63" s="128">
        <f t="shared" si="0"/>
        <v>49</v>
      </c>
      <c r="J63" s="115">
        <f t="shared" si="1"/>
        <v>238.94366197183069</v>
      </c>
    </row>
    <row r="64" spans="1:10" x14ac:dyDescent="0.15">
      <c r="I64" s="128">
        <f t="shared" si="0"/>
        <v>50</v>
      </c>
      <c r="J64" s="115">
        <f t="shared" si="1"/>
        <v>229.85915492957716</v>
      </c>
    </row>
    <row r="65" spans="9:10" x14ac:dyDescent="0.15">
      <c r="I65" s="128">
        <f t="shared" si="0"/>
        <v>51</v>
      </c>
      <c r="J65" s="115">
        <f t="shared" si="1"/>
        <v>220.77464788732362</v>
      </c>
    </row>
    <row r="66" spans="9:10" x14ac:dyDescent="0.15">
      <c r="I66" s="128">
        <f t="shared" si="0"/>
        <v>52</v>
      </c>
      <c r="J66" s="115">
        <f t="shared" si="1"/>
        <v>211.69014084507009</v>
      </c>
    </row>
    <row r="67" spans="9:10" x14ac:dyDescent="0.15">
      <c r="I67" s="128">
        <f t="shared" si="0"/>
        <v>53</v>
      </c>
      <c r="J67" s="115">
        <f t="shared" si="1"/>
        <v>202.60563380281656</v>
      </c>
    </row>
    <row r="68" spans="9:10" x14ac:dyDescent="0.15">
      <c r="I68" s="128">
        <f t="shared" si="0"/>
        <v>54</v>
      </c>
      <c r="J68" s="115">
        <f t="shared" si="1"/>
        <v>193.52112676056302</v>
      </c>
    </row>
    <row r="69" spans="9:10" x14ac:dyDescent="0.15">
      <c r="I69" s="128">
        <f t="shared" si="0"/>
        <v>55</v>
      </c>
      <c r="J69" s="115">
        <f t="shared" si="1"/>
        <v>184.43661971830949</v>
      </c>
    </row>
    <row r="70" spans="9:10" x14ac:dyDescent="0.15">
      <c r="I70" s="128">
        <f t="shared" si="0"/>
        <v>56</v>
      </c>
      <c r="J70" s="115">
        <f t="shared" si="1"/>
        <v>175.35211267605595</v>
      </c>
    </row>
    <row r="71" spans="9:10" x14ac:dyDescent="0.15">
      <c r="I71" s="128">
        <f t="shared" si="0"/>
        <v>57</v>
      </c>
      <c r="J71" s="115">
        <f t="shared" si="1"/>
        <v>166.26760563380242</v>
      </c>
    </row>
    <row r="72" spans="9:10" x14ac:dyDescent="0.15">
      <c r="I72" s="128">
        <f t="shared" si="0"/>
        <v>58</v>
      </c>
      <c r="J72" s="115">
        <f t="shared" si="1"/>
        <v>157.18309859154888</v>
      </c>
    </row>
    <row r="73" spans="9:10" x14ac:dyDescent="0.15">
      <c r="I73" s="128">
        <f t="shared" si="0"/>
        <v>59</v>
      </c>
      <c r="J73" s="115">
        <f t="shared" si="1"/>
        <v>148.09859154929535</v>
      </c>
    </row>
    <row r="74" spans="9:10" x14ac:dyDescent="0.15">
      <c r="I74" s="128">
        <f t="shared" si="0"/>
        <v>60</v>
      </c>
      <c r="J74" s="115">
        <f t="shared" si="1"/>
        <v>139.01408450704182</v>
      </c>
    </row>
    <row r="75" spans="9:10" x14ac:dyDescent="0.15">
      <c r="I75" s="128">
        <f t="shared" si="0"/>
        <v>61</v>
      </c>
      <c r="J75" s="115">
        <f t="shared" si="1"/>
        <v>129.92957746478828</v>
      </c>
    </row>
    <row r="76" spans="9:10" x14ac:dyDescent="0.15">
      <c r="I76" s="128">
        <f t="shared" si="0"/>
        <v>62</v>
      </c>
      <c r="J76" s="115">
        <f t="shared" si="1"/>
        <v>120.84507042253476</v>
      </c>
    </row>
    <row r="77" spans="9:10" x14ac:dyDescent="0.15">
      <c r="I77" s="128">
        <f t="shared" si="0"/>
        <v>63</v>
      </c>
      <c r="J77" s="115">
        <f t="shared" si="1"/>
        <v>111.76056338028124</v>
      </c>
    </row>
    <row r="78" spans="9:10" x14ac:dyDescent="0.15">
      <c r="I78" s="128">
        <f t="shared" si="0"/>
        <v>64</v>
      </c>
      <c r="J78" s="115">
        <f t="shared" si="1"/>
        <v>102.67605633802772</v>
      </c>
    </row>
    <row r="79" spans="9:10" x14ac:dyDescent="0.15">
      <c r="I79" s="128">
        <f t="shared" si="0"/>
        <v>65</v>
      </c>
      <c r="J79" s="115">
        <f t="shared" si="1"/>
        <v>93.5915492957742</v>
      </c>
    </row>
    <row r="80" spans="9:10" x14ac:dyDescent="0.15">
      <c r="I80" s="128">
        <f t="shared" si="0"/>
        <v>66</v>
      </c>
      <c r="J80" s="115">
        <f t="shared" si="1"/>
        <v>84.50704225352068</v>
      </c>
    </row>
    <row r="81" spans="9:10" x14ac:dyDescent="0.15">
      <c r="I81" s="128">
        <f t="shared" ref="I81:I86" si="2">I80+1</f>
        <v>67</v>
      </c>
      <c r="J81" s="115">
        <f t="shared" ref="J81:J86" si="3">J80-(J$15-30)/(J$14-1)</f>
        <v>75.42253521126716</v>
      </c>
    </row>
    <row r="82" spans="9:10" x14ac:dyDescent="0.15">
      <c r="I82" s="128">
        <f t="shared" si="2"/>
        <v>68</v>
      </c>
      <c r="J82" s="115">
        <f t="shared" si="3"/>
        <v>66.33802816901364</v>
      </c>
    </row>
    <row r="83" spans="9:10" x14ac:dyDescent="0.15">
      <c r="I83" s="128">
        <f t="shared" si="2"/>
        <v>69</v>
      </c>
      <c r="J83" s="115">
        <f t="shared" si="3"/>
        <v>57.25352112676012</v>
      </c>
    </row>
    <row r="84" spans="9:10" x14ac:dyDescent="0.15">
      <c r="I84" s="128">
        <f t="shared" si="2"/>
        <v>70</v>
      </c>
      <c r="J84" s="115">
        <f t="shared" si="3"/>
        <v>48.1690140845066</v>
      </c>
    </row>
    <row r="85" spans="9:10" x14ac:dyDescent="0.15">
      <c r="I85" s="128">
        <f t="shared" si="2"/>
        <v>71</v>
      </c>
      <c r="J85" s="115">
        <f t="shared" si="3"/>
        <v>39.08450704225308</v>
      </c>
    </row>
    <row r="86" spans="9:10" x14ac:dyDescent="0.15">
      <c r="I86" s="128">
        <f t="shared" si="2"/>
        <v>72</v>
      </c>
      <c r="J86" s="115">
        <f t="shared" si="3"/>
        <v>29.999999999999559</v>
      </c>
    </row>
  </sheetData>
  <mergeCells count="3">
    <mergeCell ref="A1:A7"/>
    <mergeCell ref="B2:D2"/>
    <mergeCell ref="B4:D4"/>
  </mergeCells>
  <conditionalFormatting sqref="A17:A29">
    <cfRule type="duplicateValues" dxfId="95" priority="7"/>
    <cfRule type="duplicateValues" dxfId="94" priority="11"/>
    <cfRule type="duplicateValues" dxfId="93" priority="10"/>
    <cfRule type="duplicateValues" dxfId="92" priority="8"/>
    <cfRule type="duplicateValues" dxfId="91" priority="12"/>
  </conditionalFormatting>
  <conditionalFormatting sqref="A21">
    <cfRule type="duplicateValues" dxfId="90" priority="9"/>
  </conditionalFormatting>
  <conditionalFormatting sqref="A31:A43">
    <cfRule type="duplicateValues" dxfId="89" priority="5"/>
    <cfRule type="duplicateValues" dxfId="88" priority="4"/>
    <cfRule type="duplicateValues" dxfId="87" priority="6"/>
    <cfRule type="duplicateValues" dxfId="86" priority="2"/>
    <cfRule type="duplicateValues" dxfId="85" priority="1"/>
  </conditionalFormatting>
  <conditionalFormatting sqref="A35">
    <cfRule type="duplicateValues" dxfId="84" priority="3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91E4-529A-8F4F-A4C6-53463035E779}">
  <dimension ref="A1:J86"/>
  <sheetViews>
    <sheetView workbookViewId="0">
      <selection activeCell="I1" sqref="I1:J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255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256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66" t="s">
        <v>257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76" t="s">
        <v>17</v>
      </c>
      <c r="J14" s="114">
        <v>66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66</v>
      </c>
      <c r="I16" s="128">
        <f>I15+1</f>
        <v>2</v>
      </c>
      <c r="J16" s="115">
        <f>J15-(J$15-30)/(J$14-1)</f>
        <v>665.07692307692309</v>
      </c>
    </row>
    <row r="17" spans="1:10" ht="15" customHeight="1" x14ac:dyDescent="0.15">
      <c r="A17" s="74" t="s">
        <v>39</v>
      </c>
      <c r="B17" s="69">
        <v>81.33</v>
      </c>
      <c r="C17" s="69"/>
      <c r="D17" s="69">
        <v>108.2</v>
      </c>
      <c r="E17" s="130">
        <v>526.15384615384642</v>
      </c>
      <c r="F17" s="70">
        <v>16</v>
      </c>
      <c r="I17" s="128">
        <f t="shared" ref="I17:I80" si="0">I16+1</f>
        <v>3</v>
      </c>
      <c r="J17" s="115">
        <f t="shared" ref="J17:J80" si="1">J16-(J$15-30)/(J$14-1)</f>
        <v>655.15384615384619</v>
      </c>
    </row>
    <row r="18" spans="1:10" ht="15" customHeight="1" x14ac:dyDescent="0.15">
      <c r="A18" s="74" t="s">
        <v>231</v>
      </c>
      <c r="B18" s="69">
        <v>79.67</v>
      </c>
      <c r="C18" s="69"/>
      <c r="D18" s="69"/>
      <c r="E18" s="130">
        <v>486.46153846153879</v>
      </c>
      <c r="F18" s="70">
        <v>20</v>
      </c>
      <c r="I18" s="128">
        <f t="shared" si="0"/>
        <v>4</v>
      </c>
      <c r="J18" s="115">
        <f t="shared" si="1"/>
        <v>645.23076923076928</v>
      </c>
    </row>
    <row r="19" spans="1:10" ht="15" customHeight="1" x14ac:dyDescent="0.15">
      <c r="A19" s="74" t="s">
        <v>38</v>
      </c>
      <c r="B19" s="69">
        <v>76.67</v>
      </c>
      <c r="C19" s="69"/>
      <c r="D19" s="69"/>
      <c r="E19" s="130">
        <v>456.69230769230808</v>
      </c>
      <c r="F19" s="70">
        <v>23</v>
      </c>
      <c r="I19" s="128">
        <f t="shared" si="0"/>
        <v>5</v>
      </c>
      <c r="J19" s="115">
        <f t="shared" si="1"/>
        <v>635.30769230769238</v>
      </c>
    </row>
    <row r="20" spans="1:10" ht="15" customHeight="1" x14ac:dyDescent="0.15">
      <c r="A20" s="59" t="s">
        <v>52</v>
      </c>
      <c r="B20" s="69">
        <v>74.67</v>
      </c>
      <c r="C20" s="69"/>
      <c r="D20" s="69"/>
      <c r="E20" s="130">
        <v>417.00000000000045</v>
      </c>
      <c r="F20" s="70">
        <v>27</v>
      </c>
      <c r="I20" s="128">
        <f t="shared" si="0"/>
        <v>6</v>
      </c>
      <c r="J20" s="115">
        <f t="shared" si="1"/>
        <v>625.38461538461547</v>
      </c>
    </row>
    <row r="21" spans="1:10" ht="15" customHeight="1" x14ac:dyDescent="0.15">
      <c r="A21" s="74" t="s">
        <v>37</v>
      </c>
      <c r="B21" s="69">
        <v>65</v>
      </c>
      <c r="C21" s="69"/>
      <c r="D21" s="69"/>
      <c r="E21" s="130">
        <v>347.53846153846212</v>
      </c>
      <c r="F21" s="70">
        <v>34</v>
      </c>
      <c r="I21" s="128">
        <f t="shared" si="0"/>
        <v>7</v>
      </c>
      <c r="J21" s="115">
        <f t="shared" si="1"/>
        <v>615.46153846153857</v>
      </c>
    </row>
    <row r="22" spans="1:10" ht="15" customHeight="1" x14ac:dyDescent="0.15">
      <c r="A22" s="74" t="s">
        <v>35</v>
      </c>
      <c r="B22" s="69">
        <v>61.67</v>
      </c>
      <c r="C22" s="69"/>
      <c r="D22" s="69"/>
      <c r="E22" s="130">
        <v>317.7692307692314</v>
      </c>
      <c r="F22" s="70">
        <v>37</v>
      </c>
      <c r="I22" s="128">
        <f t="shared" si="0"/>
        <v>8</v>
      </c>
      <c r="J22" s="115">
        <f t="shared" si="1"/>
        <v>605.53846153846166</v>
      </c>
    </row>
    <row r="23" spans="1:10" ht="15" customHeight="1" x14ac:dyDescent="0.15">
      <c r="A23" s="74" t="s">
        <v>66</v>
      </c>
      <c r="B23" s="69">
        <v>55.33</v>
      </c>
      <c r="C23" s="69"/>
      <c r="D23" s="69"/>
      <c r="E23" s="130">
        <v>268.15384615384687</v>
      </c>
      <c r="F23" s="70">
        <v>42</v>
      </c>
      <c r="I23" s="128">
        <f t="shared" si="0"/>
        <v>9</v>
      </c>
      <c r="J23" s="115">
        <f t="shared" si="1"/>
        <v>595.61538461538476</v>
      </c>
    </row>
    <row r="24" spans="1:10" ht="15" customHeight="1" x14ac:dyDescent="0.15">
      <c r="A24" s="74" t="s">
        <v>81</v>
      </c>
      <c r="B24" s="69">
        <v>53.33</v>
      </c>
      <c r="C24" s="69"/>
      <c r="D24" s="69"/>
      <c r="E24" s="130">
        <v>258.23076923076997</v>
      </c>
      <c r="F24" s="70">
        <v>43</v>
      </c>
      <c r="I24" s="128">
        <f t="shared" si="0"/>
        <v>10</v>
      </c>
      <c r="J24" s="115">
        <f t="shared" si="1"/>
        <v>585.69230769230785</v>
      </c>
    </row>
    <row r="25" spans="1:10" ht="15" customHeight="1" x14ac:dyDescent="0.15">
      <c r="A25" s="74" t="s">
        <v>47</v>
      </c>
      <c r="B25" s="69">
        <v>53</v>
      </c>
      <c r="C25" s="69"/>
      <c r="D25" s="69"/>
      <c r="E25" s="130">
        <v>248.30769230769303</v>
      </c>
      <c r="F25" s="70">
        <v>44</v>
      </c>
      <c r="I25" s="128">
        <f t="shared" si="0"/>
        <v>11</v>
      </c>
      <c r="J25" s="115">
        <f t="shared" si="1"/>
        <v>575.76923076923094</v>
      </c>
    </row>
    <row r="26" spans="1:10" ht="15" customHeight="1" x14ac:dyDescent="0.15">
      <c r="A26" s="74" t="s">
        <v>87</v>
      </c>
      <c r="B26" s="69">
        <v>45.33</v>
      </c>
      <c r="C26" s="69"/>
      <c r="D26" s="69"/>
      <c r="E26" s="130">
        <v>178.84615384615449</v>
      </c>
      <c r="F26" s="70">
        <v>51</v>
      </c>
      <c r="I26" s="128">
        <f t="shared" si="0"/>
        <v>12</v>
      </c>
      <c r="J26" s="115">
        <f t="shared" si="1"/>
        <v>565.84615384615404</v>
      </c>
    </row>
    <row r="27" spans="1:10" ht="15" customHeight="1" x14ac:dyDescent="0.15">
      <c r="A27" s="74" t="s">
        <v>51</v>
      </c>
      <c r="B27" s="69">
        <v>9.33</v>
      </c>
      <c r="C27" s="69"/>
      <c r="D27" s="69"/>
      <c r="E27" s="130">
        <v>69.692307692308304</v>
      </c>
      <c r="F27" s="70">
        <v>62</v>
      </c>
      <c r="I27" s="128">
        <f t="shared" si="0"/>
        <v>13</v>
      </c>
      <c r="J27" s="115">
        <f t="shared" si="1"/>
        <v>555.92307692307713</v>
      </c>
    </row>
    <row r="28" spans="1:10" ht="15" customHeight="1" x14ac:dyDescent="0.15">
      <c r="A28" s="74"/>
      <c r="B28" s="69"/>
      <c r="C28" s="69"/>
      <c r="D28" s="69"/>
      <c r="E28" s="130"/>
      <c r="F28" s="70"/>
      <c r="I28" s="128">
        <f t="shared" si="0"/>
        <v>14</v>
      </c>
      <c r="J28" s="115">
        <f t="shared" si="1"/>
        <v>546.00000000000023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8">
        <f t="shared" si="0"/>
        <v>15</v>
      </c>
      <c r="J29" s="115">
        <f t="shared" si="1"/>
        <v>536.07692307692332</v>
      </c>
    </row>
    <row r="30" spans="1:10" ht="15" customHeight="1" x14ac:dyDescent="0.15">
      <c r="A30" s="74"/>
      <c r="B30" s="69"/>
      <c r="C30" s="69"/>
      <c r="D30" s="69"/>
      <c r="E30" s="76"/>
      <c r="F30" s="70"/>
      <c r="I30" s="128">
        <f t="shared" si="0"/>
        <v>16</v>
      </c>
      <c r="J30" s="115">
        <f t="shared" si="1"/>
        <v>526.15384615384642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8">
        <f t="shared" si="0"/>
        <v>17</v>
      </c>
      <c r="J31" s="115">
        <f t="shared" si="1"/>
        <v>516.23076923076951</v>
      </c>
    </row>
    <row r="32" spans="1:10" ht="15" customHeight="1" x14ac:dyDescent="0.15">
      <c r="A32" s="59"/>
      <c r="B32" s="69"/>
      <c r="C32" s="69"/>
      <c r="D32" s="69"/>
      <c r="E32" s="76"/>
      <c r="F32" s="70"/>
      <c r="I32" s="128">
        <f t="shared" si="0"/>
        <v>18</v>
      </c>
      <c r="J32" s="115">
        <f t="shared" si="1"/>
        <v>506.30769230769261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8">
        <f t="shared" si="0"/>
        <v>19</v>
      </c>
      <c r="J33" s="115">
        <f t="shared" si="1"/>
        <v>496.3846153846157</v>
      </c>
    </row>
    <row r="34" spans="1:10" x14ac:dyDescent="0.15">
      <c r="A34" s="74"/>
      <c r="B34" s="69"/>
      <c r="C34" s="69"/>
      <c r="D34" s="69"/>
      <c r="E34" s="76"/>
      <c r="F34" s="70"/>
      <c r="I34" s="128">
        <f t="shared" si="0"/>
        <v>20</v>
      </c>
      <c r="J34" s="115">
        <f t="shared" si="1"/>
        <v>486.46153846153879</v>
      </c>
    </row>
    <row r="35" spans="1:10" x14ac:dyDescent="0.15">
      <c r="A35" s="74"/>
      <c r="B35" s="69"/>
      <c r="C35" s="69"/>
      <c r="D35" s="69"/>
      <c r="E35" s="76"/>
      <c r="F35" s="70"/>
      <c r="I35" s="128">
        <f t="shared" si="0"/>
        <v>21</v>
      </c>
      <c r="J35" s="115">
        <f t="shared" si="1"/>
        <v>476.53846153846189</v>
      </c>
    </row>
    <row r="36" spans="1:10" x14ac:dyDescent="0.15">
      <c r="A36" s="74"/>
      <c r="B36" s="69"/>
      <c r="C36" s="69"/>
      <c r="D36" s="69"/>
      <c r="E36" s="76"/>
      <c r="F36" s="70"/>
      <c r="I36" s="128">
        <f t="shared" si="0"/>
        <v>22</v>
      </c>
      <c r="J36" s="115">
        <f t="shared" si="1"/>
        <v>466.61538461538498</v>
      </c>
    </row>
    <row r="37" spans="1:10" x14ac:dyDescent="0.15">
      <c r="A37" s="74"/>
      <c r="B37" s="69"/>
      <c r="C37" s="69"/>
      <c r="D37" s="69"/>
      <c r="E37" s="76"/>
      <c r="F37" s="70"/>
      <c r="I37" s="128">
        <f t="shared" si="0"/>
        <v>23</v>
      </c>
      <c r="J37" s="115">
        <f t="shared" si="1"/>
        <v>456.69230769230808</v>
      </c>
    </row>
    <row r="38" spans="1:10" x14ac:dyDescent="0.15">
      <c r="A38" s="74"/>
      <c r="B38" s="69"/>
      <c r="C38" s="69"/>
      <c r="D38" s="69"/>
      <c r="E38" s="76"/>
      <c r="F38" s="70"/>
      <c r="I38" s="128">
        <f t="shared" si="0"/>
        <v>24</v>
      </c>
      <c r="J38" s="115">
        <f t="shared" si="1"/>
        <v>446.76923076923117</v>
      </c>
    </row>
    <row r="39" spans="1:10" x14ac:dyDescent="0.15">
      <c r="A39" s="74"/>
      <c r="B39" s="69"/>
      <c r="C39" s="69"/>
      <c r="D39" s="69"/>
      <c r="E39" s="76"/>
      <c r="F39" s="70"/>
      <c r="I39" s="128">
        <f t="shared" si="0"/>
        <v>25</v>
      </c>
      <c r="J39" s="115">
        <f t="shared" si="1"/>
        <v>436.84615384615427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8">
        <f t="shared" si="0"/>
        <v>26</v>
      </c>
      <c r="J40" s="115">
        <f t="shared" si="1"/>
        <v>426.92307692307736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8">
        <f t="shared" si="0"/>
        <v>27</v>
      </c>
      <c r="J41" s="115">
        <f t="shared" si="1"/>
        <v>417.00000000000045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8">
        <f t="shared" si="0"/>
        <v>28</v>
      </c>
      <c r="J42" s="115">
        <f t="shared" si="1"/>
        <v>407.07692307692355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8">
        <f t="shared" si="0"/>
        <v>29</v>
      </c>
      <c r="J43" s="115">
        <f t="shared" si="1"/>
        <v>397.15384615384664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15">
        <f t="shared" si="1"/>
        <v>387.23076923076974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15">
        <f t="shared" si="1"/>
        <v>377.30769230769283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15">
        <f t="shared" si="1"/>
        <v>367.38461538461593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15">
        <f t="shared" si="1"/>
        <v>357.46153846153902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15">
        <f t="shared" si="1"/>
        <v>347.53846153846212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15">
        <f t="shared" si="1"/>
        <v>337.61538461538521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15">
        <f t="shared" si="1"/>
        <v>327.6923076923083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15">
        <f t="shared" si="1"/>
        <v>317.7692307692314</v>
      </c>
    </row>
    <row r="52" spans="1:10" x14ac:dyDescent="0.15">
      <c r="I52" s="128">
        <f t="shared" si="0"/>
        <v>38</v>
      </c>
      <c r="J52" s="115">
        <f t="shared" si="1"/>
        <v>307.84615384615449</v>
      </c>
    </row>
    <row r="53" spans="1:10" x14ac:dyDescent="0.15">
      <c r="I53" s="128">
        <f t="shared" si="0"/>
        <v>39</v>
      </c>
      <c r="J53" s="115">
        <f t="shared" si="1"/>
        <v>297.92307692307759</v>
      </c>
    </row>
    <row r="54" spans="1:10" x14ac:dyDescent="0.15">
      <c r="I54" s="128">
        <f t="shared" si="0"/>
        <v>40</v>
      </c>
      <c r="J54" s="115">
        <f t="shared" si="1"/>
        <v>288.00000000000068</v>
      </c>
    </row>
    <row r="55" spans="1:10" x14ac:dyDescent="0.15">
      <c r="I55" s="128">
        <f t="shared" si="0"/>
        <v>41</v>
      </c>
      <c r="J55" s="115">
        <f t="shared" si="1"/>
        <v>278.07692307692378</v>
      </c>
    </row>
    <row r="56" spans="1:10" x14ac:dyDescent="0.15">
      <c r="I56" s="128">
        <f t="shared" si="0"/>
        <v>42</v>
      </c>
      <c r="J56" s="115">
        <f t="shared" si="1"/>
        <v>268.15384615384687</v>
      </c>
    </row>
    <row r="57" spans="1:10" x14ac:dyDescent="0.15">
      <c r="I57" s="128">
        <f t="shared" si="0"/>
        <v>43</v>
      </c>
      <c r="J57" s="115">
        <f t="shared" si="1"/>
        <v>258.23076923076997</v>
      </c>
    </row>
    <row r="58" spans="1:10" x14ac:dyDescent="0.15">
      <c r="I58" s="128">
        <f t="shared" si="0"/>
        <v>44</v>
      </c>
      <c r="J58" s="115">
        <f t="shared" si="1"/>
        <v>248.30769230769303</v>
      </c>
    </row>
    <row r="59" spans="1:10" x14ac:dyDescent="0.15">
      <c r="I59" s="128">
        <f t="shared" si="0"/>
        <v>45</v>
      </c>
      <c r="J59" s="115">
        <f t="shared" si="1"/>
        <v>238.3846153846161</v>
      </c>
    </row>
    <row r="60" spans="1:10" x14ac:dyDescent="0.15">
      <c r="I60" s="128">
        <f t="shared" si="0"/>
        <v>46</v>
      </c>
      <c r="J60" s="115">
        <f t="shared" si="1"/>
        <v>228.46153846153916</v>
      </c>
    </row>
    <row r="61" spans="1:10" x14ac:dyDescent="0.15">
      <c r="I61" s="128">
        <f t="shared" si="0"/>
        <v>47</v>
      </c>
      <c r="J61" s="115">
        <f t="shared" si="1"/>
        <v>218.53846153846223</v>
      </c>
    </row>
    <row r="62" spans="1:10" x14ac:dyDescent="0.15">
      <c r="I62" s="128">
        <f t="shared" si="0"/>
        <v>48</v>
      </c>
      <c r="J62" s="115">
        <f t="shared" si="1"/>
        <v>208.6153846153853</v>
      </c>
    </row>
    <row r="63" spans="1:10" x14ac:dyDescent="0.15">
      <c r="I63" s="128">
        <f t="shared" si="0"/>
        <v>49</v>
      </c>
      <c r="J63" s="115">
        <f t="shared" si="1"/>
        <v>198.69230769230836</v>
      </c>
    </row>
    <row r="64" spans="1:10" x14ac:dyDescent="0.15">
      <c r="I64" s="128">
        <f t="shared" si="0"/>
        <v>50</v>
      </c>
      <c r="J64" s="115">
        <f t="shared" si="1"/>
        <v>188.76923076923143</v>
      </c>
    </row>
    <row r="65" spans="9:10" x14ac:dyDescent="0.15">
      <c r="I65" s="128">
        <f t="shared" si="0"/>
        <v>51</v>
      </c>
      <c r="J65" s="115">
        <f t="shared" si="1"/>
        <v>178.84615384615449</v>
      </c>
    </row>
    <row r="66" spans="9:10" x14ac:dyDescent="0.15">
      <c r="I66" s="128">
        <f t="shared" si="0"/>
        <v>52</v>
      </c>
      <c r="J66" s="115">
        <f t="shared" si="1"/>
        <v>168.92307692307756</v>
      </c>
    </row>
    <row r="67" spans="9:10" x14ac:dyDescent="0.15">
      <c r="I67" s="128">
        <f t="shared" si="0"/>
        <v>53</v>
      </c>
      <c r="J67" s="115">
        <f t="shared" si="1"/>
        <v>159.00000000000063</v>
      </c>
    </row>
    <row r="68" spans="9:10" x14ac:dyDescent="0.15">
      <c r="I68" s="128">
        <f t="shared" si="0"/>
        <v>54</v>
      </c>
      <c r="J68" s="115">
        <f t="shared" si="1"/>
        <v>149.07692307692369</v>
      </c>
    </row>
    <row r="69" spans="9:10" x14ac:dyDescent="0.15">
      <c r="I69" s="128">
        <f t="shared" si="0"/>
        <v>55</v>
      </c>
      <c r="J69" s="115">
        <f t="shared" si="1"/>
        <v>139.15384615384676</v>
      </c>
    </row>
    <row r="70" spans="9:10" x14ac:dyDescent="0.15">
      <c r="I70" s="128">
        <f t="shared" si="0"/>
        <v>56</v>
      </c>
      <c r="J70" s="115">
        <f t="shared" si="1"/>
        <v>129.23076923076982</v>
      </c>
    </row>
    <row r="71" spans="9:10" x14ac:dyDescent="0.15">
      <c r="I71" s="128">
        <f t="shared" si="0"/>
        <v>57</v>
      </c>
      <c r="J71" s="115">
        <f t="shared" si="1"/>
        <v>119.3076923076929</v>
      </c>
    </row>
    <row r="72" spans="9:10" x14ac:dyDescent="0.15">
      <c r="I72" s="128">
        <f t="shared" si="0"/>
        <v>58</v>
      </c>
      <c r="J72" s="115">
        <f t="shared" si="1"/>
        <v>109.38461538461598</v>
      </c>
    </row>
    <row r="73" spans="9:10" x14ac:dyDescent="0.15">
      <c r="I73" s="128">
        <f t="shared" si="0"/>
        <v>59</v>
      </c>
      <c r="J73" s="115">
        <f t="shared" si="1"/>
        <v>99.461538461539064</v>
      </c>
    </row>
    <row r="74" spans="9:10" x14ac:dyDescent="0.15">
      <c r="I74" s="128">
        <f t="shared" si="0"/>
        <v>60</v>
      </c>
      <c r="J74" s="115">
        <f t="shared" si="1"/>
        <v>89.538461538462144</v>
      </c>
    </row>
    <row r="75" spans="9:10" x14ac:dyDescent="0.15">
      <c r="I75" s="128">
        <f t="shared" si="0"/>
        <v>61</v>
      </c>
      <c r="J75" s="115">
        <f t="shared" si="1"/>
        <v>79.615384615385224</v>
      </c>
    </row>
    <row r="76" spans="9:10" x14ac:dyDescent="0.15">
      <c r="I76" s="128">
        <f t="shared" si="0"/>
        <v>62</v>
      </c>
      <c r="J76" s="115">
        <f t="shared" si="1"/>
        <v>69.692307692308304</v>
      </c>
    </row>
    <row r="77" spans="9:10" x14ac:dyDescent="0.15">
      <c r="I77" s="128">
        <f t="shared" si="0"/>
        <v>63</v>
      </c>
      <c r="J77" s="115">
        <f t="shared" si="1"/>
        <v>59.769230769231385</v>
      </c>
    </row>
    <row r="78" spans="9:10" x14ac:dyDescent="0.15">
      <c r="I78" s="128">
        <f t="shared" si="0"/>
        <v>64</v>
      </c>
      <c r="J78" s="115">
        <f t="shared" si="1"/>
        <v>49.846153846154465</v>
      </c>
    </row>
    <row r="79" spans="9:10" x14ac:dyDescent="0.15">
      <c r="I79" s="128">
        <f t="shared" si="0"/>
        <v>65</v>
      </c>
      <c r="J79" s="115">
        <f t="shared" si="1"/>
        <v>39.923076923077545</v>
      </c>
    </row>
    <row r="80" spans="9:10" x14ac:dyDescent="0.15">
      <c r="I80" s="128">
        <f t="shared" si="0"/>
        <v>66</v>
      </c>
      <c r="J80" s="115">
        <f t="shared" si="1"/>
        <v>30.000000000000622</v>
      </c>
    </row>
    <row r="81" spans="9:10" x14ac:dyDescent="0.15">
      <c r="I81" s="128"/>
      <c r="J81" s="115"/>
    </row>
    <row r="82" spans="9:10" x14ac:dyDescent="0.15">
      <c r="I82" s="128"/>
      <c r="J82" s="115"/>
    </row>
    <row r="83" spans="9:10" x14ac:dyDescent="0.15">
      <c r="I83" s="128"/>
      <c r="J83" s="115"/>
    </row>
    <row r="84" spans="9:10" x14ac:dyDescent="0.15">
      <c r="I84" s="128"/>
      <c r="J84" s="115"/>
    </row>
    <row r="85" spans="9:10" x14ac:dyDescent="0.15">
      <c r="I85" s="128"/>
      <c r="J85" s="115"/>
    </row>
    <row r="86" spans="9:10" x14ac:dyDescent="0.15">
      <c r="I86" s="128"/>
      <c r="J86" s="115"/>
    </row>
  </sheetData>
  <mergeCells count="3">
    <mergeCell ref="A1:A7"/>
    <mergeCell ref="B2:D2"/>
    <mergeCell ref="B4:D4"/>
  </mergeCells>
  <conditionalFormatting sqref="A17:A40">
    <cfRule type="duplicateValues" dxfId="83" priority="7"/>
    <cfRule type="duplicateValues" dxfId="82" priority="2"/>
    <cfRule type="duplicateValues" dxfId="81" priority="3"/>
    <cfRule type="duplicateValues" dxfId="80" priority="6"/>
    <cfRule type="duplicateValues" dxfId="79" priority="5"/>
  </conditionalFormatting>
  <conditionalFormatting sqref="A21">
    <cfRule type="duplicateValues" dxfId="78" priority="4"/>
  </conditionalFormatting>
  <conditionalFormatting sqref="A33">
    <cfRule type="duplicateValues" dxfId="77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E427-131D-064F-ABA9-E8CC5DBF3F1B}">
  <dimension ref="A1:M86"/>
  <sheetViews>
    <sheetView topLeftCell="A11" workbookViewId="0">
      <selection activeCell="A30" sqref="A30:F33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356"/>
      <c r="B1" s="106"/>
      <c r="C1" s="106"/>
      <c r="D1" s="106"/>
      <c r="E1" s="106"/>
      <c r="F1" s="36"/>
    </row>
    <row r="2" spans="1:13" ht="15" customHeight="1" x14ac:dyDescent="0.15">
      <c r="A2" s="356"/>
      <c r="B2" s="357" t="s">
        <v>28</v>
      </c>
      <c r="C2" s="357"/>
      <c r="D2" s="357"/>
      <c r="E2" s="106"/>
      <c r="F2" s="36"/>
    </row>
    <row r="3" spans="1:13" ht="15" customHeight="1" x14ac:dyDescent="0.15">
      <c r="A3" s="356"/>
      <c r="B3" s="106"/>
      <c r="C3" s="106"/>
      <c r="D3" s="106"/>
      <c r="E3" s="106"/>
      <c r="F3" s="36"/>
    </row>
    <row r="4" spans="1:13" ht="15" customHeight="1" x14ac:dyDescent="0.15">
      <c r="A4" s="356"/>
      <c r="B4" s="357" t="s">
        <v>33</v>
      </c>
      <c r="C4" s="357"/>
      <c r="D4" s="357"/>
      <c r="E4" s="106"/>
      <c r="F4" s="36"/>
    </row>
    <row r="5" spans="1:13" ht="15" customHeight="1" x14ac:dyDescent="0.15">
      <c r="A5" s="356"/>
      <c r="B5" s="106"/>
      <c r="C5" s="106"/>
      <c r="D5" s="106"/>
      <c r="E5" s="106"/>
      <c r="F5" s="36"/>
    </row>
    <row r="6" spans="1:13" ht="15" customHeight="1" x14ac:dyDescent="0.15">
      <c r="A6" s="356"/>
      <c r="B6" s="95"/>
      <c r="C6" s="106"/>
      <c r="D6" s="106"/>
      <c r="E6" s="106"/>
      <c r="F6" s="36"/>
    </row>
    <row r="7" spans="1:13" ht="15" customHeight="1" x14ac:dyDescent="0.15">
      <c r="A7" s="356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43553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260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272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65</v>
      </c>
      <c r="L14" s="210" t="s">
        <v>17</v>
      </c>
      <c r="M14" s="211">
        <v>53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65</v>
      </c>
      <c r="G16" s="102"/>
      <c r="I16" s="128">
        <f>I15+1</f>
        <v>2</v>
      </c>
      <c r="J16" s="115">
        <f>J15-(J$15-30)/(J$14-1)</f>
        <v>399.140625</v>
      </c>
      <c r="L16" s="212">
        <f>L15+1</f>
        <v>2</v>
      </c>
      <c r="M16" s="213">
        <f>M15-(M$15-30)/(M$14-1)</f>
        <v>397.78846153846155</v>
      </c>
    </row>
    <row r="17" spans="1:13" x14ac:dyDescent="0.15">
      <c r="A17" s="74" t="s">
        <v>51</v>
      </c>
      <c r="B17" s="60">
        <v>67.400000000000006</v>
      </c>
      <c r="C17" s="60"/>
      <c r="D17" s="60"/>
      <c r="E17" s="116">
        <v>363.984375</v>
      </c>
      <c r="F17" s="78">
        <v>8</v>
      </c>
      <c r="G17" s="102"/>
      <c r="I17" s="128">
        <f t="shared" ref="I17:I79" si="0">I16+1</f>
        <v>3</v>
      </c>
      <c r="J17" s="115">
        <f t="shared" ref="J17:J79" si="1">J16-(J$15-30)/(J$14-1)</f>
        <v>393.28125</v>
      </c>
      <c r="L17" s="212">
        <f t="shared" ref="L17:L67" si="2">L16+1</f>
        <v>3</v>
      </c>
      <c r="M17" s="213">
        <f t="shared" ref="M17:M67" si="3">M16-(M$15-30)/(M$14-1)</f>
        <v>390.57692307692309</v>
      </c>
    </row>
    <row r="18" spans="1:13" x14ac:dyDescent="0.15">
      <c r="A18" s="164" t="s">
        <v>53</v>
      </c>
      <c r="B18" s="60">
        <v>62.8</v>
      </c>
      <c r="C18" s="60"/>
      <c r="D18" s="60"/>
      <c r="E18" s="116">
        <v>352.265625</v>
      </c>
      <c r="F18" s="78">
        <v>10</v>
      </c>
      <c r="G18" s="102"/>
      <c r="I18" s="128">
        <f t="shared" si="0"/>
        <v>4</v>
      </c>
      <c r="J18" s="115">
        <f t="shared" si="1"/>
        <v>387.421875</v>
      </c>
      <c r="L18" s="212">
        <f t="shared" si="2"/>
        <v>4</v>
      </c>
      <c r="M18" s="213">
        <f t="shared" si="3"/>
        <v>383.36538461538464</v>
      </c>
    </row>
    <row r="19" spans="1:13" x14ac:dyDescent="0.15">
      <c r="A19" s="74" t="s">
        <v>59</v>
      </c>
      <c r="B19" s="60">
        <v>50.4</v>
      </c>
      <c r="C19" s="60"/>
      <c r="D19" s="60"/>
      <c r="E19" s="116">
        <v>311.25</v>
      </c>
      <c r="F19" s="78">
        <v>17</v>
      </c>
      <c r="G19" s="103"/>
      <c r="I19" s="128">
        <f t="shared" si="0"/>
        <v>5</v>
      </c>
      <c r="J19" s="115">
        <f t="shared" si="1"/>
        <v>381.5625</v>
      </c>
      <c r="L19" s="212">
        <f t="shared" si="2"/>
        <v>5</v>
      </c>
      <c r="M19" s="213">
        <f t="shared" si="3"/>
        <v>376.15384615384619</v>
      </c>
    </row>
    <row r="20" spans="1:13" x14ac:dyDescent="0.15">
      <c r="A20" s="74" t="s">
        <v>112</v>
      </c>
      <c r="B20" s="60">
        <v>41.2</v>
      </c>
      <c r="C20" s="60"/>
      <c r="D20" s="60"/>
      <c r="E20" s="116">
        <v>246.796875</v>
      </c>
      <c r="F20" s="78">
        <v>28</v>
      </c>
      <c r="G20" s="103"/>
      <c r="I20" s="128">
        <f t="shared" si="0"/>
        <v>6</v>
      </c>
      <c r="J20" s="115">
        <f t="shared" si="1"/>
        <v>375.703125</v>
      </c>
      <c r="L20" s="212">
        <f t="shared" si="2"/>
        <v>6</v>
      </c>
      <c r="M20" s="213">
        <f t="shared" si="3"/>
        <v>368.94230769230774</v>
      </c>
    </row>
    <row r="21" spans="1:13" x14ac:dyDescent="0.15">
      <c r="A21" s="74" t="s">
        <v>125</v>
      </c>
      <c r="B21" s="60">
        <v>32.799999999999997</v>
      </c>
      <c r="C21" s="60"/>
      <c r="D21" s="60"/>
      <c r="E21" s="116">
        <v>205.78125</v>
      </c>
      <c r="F21" s="78">
        <v>35</v>
      </c>
      <c r="G21" s="103"/>
      <c r="I21" s="128">
        <f t="shared" si="0"/>
        <v>7</v>
      </c>
      <c r="J21" s="115">
        <f t="shared" si="1"/>
        <v>369.84375</v>
      </c>
      <c r="L21" s="212">
        <f t="shared" si="2"/>
        <v>7</v>
      </c>
      <c r="M21" s="213">
        <f t="shared" si="3"/>
        <v>361.73076923076928</v>
      </c>
    </row>
    <row r="22" spans="1:13" x14ac:dyDescent="0.15">
      <c r="A22" s="74" t="s">
        <v>149</v>
      </c>
      <c r="B22" s="60">
        <v>31.4</v>
      </c>
      <c r="C22" s="60"/>
      <c r="D22" s="60"/>
      <c r="E22" s="117">
        <v>188.203125</v>
      </c>
      <c r="F22" s="91">
        <v>38</v>
      </c>
      <c r="G22" s="104"/>
      <c r="I22" s="128">
        <f t="shared" si="0"/>
        <v>8</v>
      </c>
      <c r="J22" s="115">
        <f t="shared" si="1"/>
        <v>363.984375</v>
      </c>
      <c r="L22" s="212">
        <f t="shared" si="2"/>
        <v>8</v>
      </c>
      <c r="M22" s="213">
        <f t="shared" si="3"/>
        <v>354.51923076923083</v>
      </c>
    </row>
    <row r="23" spans="1:13" x14ac:dyDescent="0.15">
      <c r="A23" s="74" t="s">
        <v>63</v>
      </c>
      <c r="B23" s="60">
        <v>28</v>
      </c>
      <c r="C23" s="60"/>
      <c r="D23" s="60"/>
      <c r="E23" s="116">
        <v>164.765625</v>
      </c>
      <c r="F23" s="78">
        <v>42</v>
      </c>
      <c r="G23" s="103"/>
      <c r="I23" s="128">
        <f t="shared" si="0"/>
        <v>9</v>
      </c>
      <c r="J23" s="115">
        <f t="shared" si="1"/>
        <v>358.125</v>
      </c>
      <c r="L23" s="212">
        <f t="shared" si="2"/>
        <v>9</v>
      </c>
      <c r="M23" s="213">
        <f t="shared" si="3"/>
        <v>347.30769230769238</v>
      </c>
    </row>
    <row r="24" spans="1:13" x14ac:dyDescent="0.15">
      <c r="A24" s="74" t="s">
        <v>126</v>
      </c>
      <c r="B24" s="60">
        <v>28</v>
      </c>
      <c r="C24" s="60"/>
      <c r="D24" s="60"/>
      <c r="E24" s="116">
        <v>153.046875</v>
      </c>
      <c r="F24" s="78">
        <v>44</v>
      </c>
      <c r="G24" s="103"/>
      <c r="I24" s="128">
        <f t="shared" si="0"/>
        <v>10</v>
      </c>
      <c r="J24" s="115">
        <f t="shared" si="1"/>
        <v>352.265625</v>
      </c>
      <c r="L24" s="212">
        <f t="shared" si="2"/>
        <v>10</v>
      </c>
      <c r="M24" s="213">
        <f t="shared" si="3"/>
        <v>340.09615384615392</v>
      </c>
    </row>
    <row r="25" spans="1:13" x14ac:dyDescent="0.15">
      <c r="A25" s="74" t="s">
        <v>124</v>
      </c>
      <c r="B25" s="60">
        <v>27.4</v>
      </c>
      <c r="C25" s="60"/>
      <c r="D25" s="60"/>
      <c r="E25" s="116">
        <v>135.46875</v>
      </c>
      <c r="F25" s="78">
        <v>47</v>
      </c>
      <c r="G25" s="103"/>
      <c r="I25" s="128">
        <f t="shared" si="0"/>
        <v>11</v>
      </c>
      <c r="J25" s="115">
        <f t="shared" si="1"/>
        <v>346.40625</v>
      </c>
      <c r="L25" s="212">
        <f t="shared" si="2"/>
        <v>11</v>
      </c>
      <c r="M25" s="213">
        <f t="shared" si="3"/>
        <v>332.88461538461547</v>
      </c>
    </row>
    <row r="26" spans="1:13" x14ac:dyDescent="0.15">
      <c r="A26" s="74" t="s">
        <v>55</v>
      </c>
      <c r="B26" s="60">
        <v>23.8</v>
      </c>
      <c r="C26" s="60"/>
      <c r="D26" s="60"/>
      <c r="E26" s="116">
        <v>94.453125</v>
      </c>
      <c r="F26" s="78">
        <v>54</v>
      </c>
      <c r="G26" s="103"/>
      <c r="I26" s="128">
        <f t="shared" si="0"/>
        <v>12</v>
      </c>
      <c r="J26" s="115">
        <f t="shared" si="1"/>
        <v>340.546875</v>
      </c>
      <c r="L26" s="212">
        <f t="shared" si="2"/>
        <v>12</v>
      </c>
      <c r="M26" s="213">
        <f t="shared" si="3"/>
        <v>325.67307692307702</v>
      </c>
    </row>
    <row r="27" spans="1:13" x14ac:dyDescent="0.15">
      <c r="A27" s="74" t="s">
        <v>111</v>
      </c>
      <c r="B27" s="60">
        <v>15.2</v>
      </c>
      <c r="C27" s="60"/>
      <c r="D27" s="60"/>
      <c r="E27" s="116">
        <v>65.15625</v>
      </c>
      <c r="F27" s="78">
        <v>59</v>
      </c>
      <c r="G27" s="103"/>
      <c r="I27" s="128">
        <f t="shared" si="0"/>
        <v>13</v>
      </c>
      <c r="J27" s="115">
        <f t="shared" si="1"/>
        <v>334.6875</v>
      </c>
      <c r="L27" s="212">
        <f t="shared" si="2"/>
        <v>13</v>
      </c>
      <c r="M27" s="213">
        <f t="shared" si="3"/>
        <v>318.46153846153857</v>
      </c>
    </row>
    <row r="28" spans="1:13" x14ac:dyDescent="0.15">
      <c r="A28" s="74" t="s">
        <v>81</v>
      </c>
      <c r="B28" s="60">
        <v>9.6</v>
      </c>
      <c r="C28" s="60"/>
      <c r="D28" s="60"/>
      <c r="E28" s="116">
        <v>59.296875</v>
      </c>
      <c r="F28" s="78">
        <v>60</v>
      </c>
      <c r="G28" s="103"/>
      <c r="I28" s="128">
        <f t="shared" si="0"/>
        <v>14</v>
      </c>
      <c r="J28" s="115">
        <f t="shared" si="1"/>
        <v>328.828125</v>
      </c>
      <c r="L28" s="212">
        <f t="shared" si="2"/>
        <v>14</v>
      </c>
      <c r="M28" s="213">
        <f t="shared" si="3"/>
        <v>311.25000000000011</v>
      </c>
    </row>
    <row r="29" spans="1:13" x14ac:dyDescent="0.15">
      <c r="G29" s="102"/>
      <c r="I29" s="128">
        <f t="shared" si="0"/>
        <v>15</v>
      </c>
      <c r="J29" s="115">
        <f t="shared" si="1"/>
        <v>322.96875</v>
      </c>
      <c r="L29" s="212">
        <f t="shared" si="2"/>
        <v>15</v>
      </c>
      <c r="M29" s="213">
        <f t="shared" si="3"/>
        <v>304.03846153846166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317.109375</v>
      </c>
      <c r="L30" s="212">
        <f t="shared" si="2"/>
        <v>16</v>
      </c>
      <c r="M30" s="213">
        <f t="shared" si="3"/>
        <v>296.82692307692321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311.25</v>
      </c>
      <c r="L31" s="212">
        <f t="shared" si="2"/>
        <v>17</v>
      </c>
      <c r="M31" s="213">
        <f t="shared" si="3"/>
        <v>289.61538461538476</v>
      </c>
    </row>
    <row r="32" spans="1:13" x14ac:dyDescent="0.15">
      <c r="A32" s="186" t="s">
        <v>49</v>
      </c>
      <c r="B32" s="187"/>
      <c r="C32" s="187"/>
      <c r="D32" s="187"/>
      <c r="E32" s="188">
        <v>391</v>
      </c>
      <c r="F32" s="189">
        <v>3</v>
      </c>
      <c r="G32" s="102"/>
      <c r="I32" s="128">
        <f t="shared" si="0"/>
        <v>18</v>
      </c>
      <c r="J32" s="115">
        <f t="shared" si="1"/>
        <v>305.390625</v>
      </c>
      <c r="L32" s="212">
        <f t="shared" si="2"/>
        <v>18</v>
      </c>
      <c r="M32" s="213">
        <f t="shared" si="3"/>
        <v>282.4038461538463</v>
      </c>
    </row>
    <row r="33" spans="1:13" x14ac:dyDescent="0.15">
      <c r="A33" s="190" t="s">
        <v>48</v>
      </c>
      <c r="B33" s="187"/>
      <c r="C33" s="187"/>
      <c r="D33" s="187"/>
      <c r="E33" s="188">
        <v>196</v>
      </c>
      <c r="F33" s="189">
        <v>30</v>
      </c>
      <c r="I33" s="128">
        <f t="shared" si="0"/>
        <v>19</v>
      </c>
      <c r="J33" s="115">
        <f t="shared" si="1"/>
        <v>299.53125</v>
      </c>
      <c r="L33" s="212">
        <f t="shared" si="2"/>
        <v>19</v>
      </c>
      <c r="M33" s="213">
        <f t="shared" si="3"/>
        <v>275.19230769230785</v>
      </c>
    </row>
    <row r="34" spans="1:13" x14ac:dyDescent="0.15">
      <c r="I34" s="128">
        <f t="shared" si="0"/>
        <v>20</v>
      </c>
      <c r="J34" s="115">
        <f t="shared" si="1"/>
        <v>293.671875</v>
      </c>
      <c r="L34" s="212">
        <f t="shared" si="2"/>
        <v>20</v>
      </c>
      <c r="M34" s="213">
        <f t="shared" si="3"/>
        <v>267.9807692307694</v>
      </c>
    </row>
    <row r="35" spans="1:13" x14ac:dyDescent="0.15">
      <c r="I35" s="128">
        <f t="shared" si="0"/>
        <v>21</v>
      </c>
      <c r="J35" s="115">
        <f t="shared" si="1"/>
        <v>287.8125</v>
      </c>
      <c r="L35" s="212">
        <f t="shared" si="2"/>
        <v>21</v>
      </c>
      <c r="M35" s="213">
        <f t="shared" si="3"/>
        <v>260.76923076923094</v>
      </c>
    </row>
    <row r="36" spans="1:13" x14ac:dyDescent="0.15">
      <c r="I36" s="128">
        <f t="shared" si="0"/>
        <v>22</v>
      </c>
      <c r="J36" s="115">
        <f t="shared" si="1"/>
        <v>281.953125</v>
      </c>
      <c r="L36" s="212">
        <f t="shared" si="2"/>
        <v>22</v>
      </c>
      <c r="M36" s="213">
        <f t="shared" si="3"/>
        <v>253.55769230769249</v>
      </c>
    </row>
    <row r="37" spans="1:13" x14ac:dyDescent="0.15">
      <c r="I37" s="128">
        <f t="shared" si="0"/>
        <v>23</v>
      </c>
      <c r="J37" s="115">
        <f t="shared" si="1"/>
        <v>276.09375</v>
      </c>
      <c r="L37" s="212">
        <f t="shared" si="2"/>
        <v>23</v>
      </c>
      <c r="M37" s="213">
        <f t="shared" si="3"/>
        <v>246.34615384615404</v>
      </c>
    </row>
    <row r="38" spans="1:13" x14ac:dyDescent="0.15">
      <c r="I38" s="128">
        <f t="shared" si="0"/>
        <v>24</v>
      </c>
      <c r="J38" s="115">
        <f t="shared" si="1"/>
        <v>270.234375</v>
      </c>
      <c r="L38" s="212">
        <f t="shared" si="2"/>
        <v>24</v>
      </c>
      <c r="M38" s="213">
        <f t="shared" si="3"/>
        <v>239.13461538461559</v>
      </c>
    </row>
    <row r="39" spans="1:13" x14ac:dyDescent="0.15">
      <c r="I39" s="128">
        <f t="shared" si="0"/>
        <v>25</v>
      </c>
      <c r="J39" s="115">
        <f t="shared" si="1"/>
        <v>264.375</v>
      </c>
      <c r="L39" s="212">
        <f t="shared" si="2"/>
        <v>25</v>
      </c>
      <c r="M39" s="213">
        <f t="shared" si="3"/>
        <v>231.92307692307713</v>
      </c>
    </row>
    <row r="40" spans="1:13" x14ac:dyDescent="0.15">
      <c r="I40" s="128">
        <f t="shared" si="0"/>
        <v>26</v>
      </c>
      <c r="J40" s="115">
        <f t="shared" si="1"/>
        <v>258.515625</v>
      </c>
      <c r="L40" s="212">
        <f t="shared" si="2"/>
        <v>26</v>
      </c>
      <c r="M40" s="213">
        <f t="shared" si="3"/>
        <v>224.71153846153868</v>
      </c>
    </row>
    <row r="41" spans="1:13" x14ac:dyDescent="0.15">
      <c r="I41" s="128">
        <f t="shared" si="0"/>
        <v>27</v>
      </c>
      <c r="J41" s="115">
        <f t="shared" si="1"/>
        <v>252.65625</v>
      </c>
      <c r="L41" s="212">
        <f t="shared" si="2"/>
        <v>27</v>
      </c>
      <c r="M41" s="213">
        <f t="shared" si="3"/>
        <v>217.50000000000023</v>
      </c>
    </row>
    <row r="42" spans="1:13" x14ac:dyDescent="0.15">
      <c r="I42" s="128">
        <f t="shared" si="0"/>
        <v>28</v>
      </c>
      <c r="J42" s="115">
        <f t="shared" si="1"/>
        <v>246.796875</v>
      </c>
      <c r="L42" s="212">
        <f t="shared" si="2"/>
        <v>28</v>
      </c>
      <c r="M42" s="213">
        <f t="shared" si="3"/>
        <v>210.28846153846177</v>
      </c>
    </row>
    <row r="43" spans="1:13" x14ac:dyDescent="0.15">
      <c r="I43" s="128">
        <f t="shared" si="0"/>
        <v>29</v>
      </c>
      <c r="J43" s="115">
        <f t="shared" si="1"/>
        <v>240.9375</v>
      </c>
      <c r="L43" s="212">
        <f t="shared" si="2"/>
        <v>29</v>
      </c>
      <c r="M43" s="213">
        <f t="shared" si="3"/>
        <v>203.07692307692332</v>
      </c>
    </row>
    <row r="44" spans="1:13" x14ac:dyDescent="0.15">
      <c r="I44" s="128">
        <f t="shared" si="0"/>
        <v>30</v>
      </c>
      <c r="J44" s="115">
        <f t="shared" si="1"/>
        <v>235.078125</v>
      </c>
      <c r="L44" s="212">
        <f t="shared" si="2"/>
        <v>30</v>
      </c>
      <c r="M44" s="213">
        <f t="shared" si="3"/>
        <v>195.86538461538487</v>
      </c>
    </row>
    <row r="45" spans="1:13" x14ac:dyDescent="0.15">
      <c r="I45" s="128">
        <f t="shared" si="0"/>
        <v>31</v>
      </c>
      <c r="J45" s="115">
        <f t="shared" si="1"/>
        <v>229.21875</v>
      </c>
      <c r="L45" s="212">
        <f t="shared" si="2"/>
        <v>31</v>
      </c>
      <c r="M45" s="213">
        <f t="shared" si="3"/>
        <v>188.65384615384642</v>
      </c>
    </row>
    <row r="46" spans="1:13" x14ac:dyDescent="0.15">
      <c r="I46" s="128">
        <f t="shared" si="0"/>
        <v>32</v>
      </c>
      <c r="J46" s="115">
        <f t="shared" si="1"/>
        <v>223.359375</v>
      </c>
      <c r="L46" s="212">
        <f t="shared" si="2"/>
        <v>32</v>
      </c>
      <c r="M46" s="213">
        <f t="shared" si="3"/>
        <v>181.44230769230796</v>
      </c>
    </row>
    <row r="47" spans="1:13" x14ac:dyDescent="0.15">
      <c r="I47" s="128">
        <f t="shared" si="0"/>
        <v>33</v>
      </c>
      <c r="J47" s="115">
        <f t="shared" si="1"/>
        <v>217.5</v>
      </c>
      <c r="L47" s="212">
        <f t="shared" si="2"/>
        <v>33</v>
      </c>
      <c r="M47" s="213">
        <f t="shared" si="3"/>
        <v>174.23076923076951</v>
      </c>
    </row>
    <row r="48" spans="1:13" x14ac:dyDescent="0.15">
      <c r="I48" s="128">
        <f t="shared" si="0"/>
        <v>34</v>
      </c>
      <c r="J48" s="115">
        <f t="shared" si="1"/>
        <v>211.640625</v>
      </c>
      <c r="L48" s="212">
        <f t="shared" si="2"/>
        <v>34</v>
      </c>
      <c r="M48" s="213">
        <f t="shared" si="3"/>
        <v>167.01923076923106</v>
      </c>
    </row>
    <row r="49" spans="9:13" x14ac:dyDescent="0.15">
      <c r="I49" s="128">
        <f t="shared" si="0"/>
        <v>35</v>
      </c>
      <c r="J49" s="115">
        <f t="shared" si="1"/>
        <v>205.78125</v>
      </c>
      <c r="L49" s="212">
        <f t="shared" si="2"/>
        <v>35</v>
      </c>
      <c r="M49" s="213">
        <f t="shared" si="3"/>
        <v>159.80769230769261</v>
      </c>
    </row>
    <row r="50" spans="9:13" x14ac:dyDescent="0.15">
      <c r="I50" s="128">
        <f t="shared" si="0"/>
        <v>36</v>
      </c>
      <c r="J50" s="115">
        <f t="shared" si="1"/>
        <v>199.921875</v>
      </c>
      <c r="L50" s="212">
        <f t="shared" si="2"/>
        <v>36</v>
      </c>
      <c r="M50" s="213">
        <f t="shared" si="3"/>
        <v>152.59615384615415</v>
      </c>
    </row>
    <row r="51" spans="9:13" x14ac:dyDescent="0.15">
      <c r="I51" s="128">
        <f t="shared" si="0"/>
        <v>37</v>
      </c>
      <c r="J51" s="115">
        <f t="shared" si="1"/>
        <v>194.0625</v>
      </c>
      <c r="L51" s="212">
        <f t="shared" si="2"/>
        <v>37</v>
      </c>
      <c r="M51" s="213">
        <f t="shared" si="3"/>
        <v>145.3846153846157</v>
      </c>
    </row>
    <row r="52" spans="9:13" x14ac:dyDescent="0.15">
      <c r="I52" s="128">
        <f t="shared" si="0"/>
        <v>38</v>
      </c>
      <c r="J52" s="115">
        <f t="shared" si="1"/>
        <v>188.203125</v>
      </c>
      <c r="L52" s="212">
        <f t="shared" si="2"/>
        <v>38</v>
      </c>
      <c r="M52" s="213">
        <f t="shared" si="3"/>
        <v>138.17307692307725</v>
      </c>
    </row>
    <row r="53" spans="9:13" x14ac:dyDescent="0.15">
      <c r="I53" s="128">
        <f t="shared" si="0"/>
        <v>39</v>
      </c>
      <c r="J53" s="115">
        <f t="shared" si="1"/>
        <v>182.34375</v>
      </c>
      <c r="L53" s="212">
        <f t="shared" si="2"/>
        <v>39</v>
      </c>
      <c r="M53" s="213">
        <f t="shared" si="3"/>
        <v>130.96153846153879</v>
      </c>
    </row>
    <row r="54" spans="9:13" x14ac:dyDescent="0.15">
      <c r="I54" s="128">
        <f t="shared" si="0"/>
        <v>40</v>
      </c>
      <c r="J54" s="115">
        <f t="shared" si="1"/>
        <v>176.484375</v>
      </c>
      <c r="L54" s="212">
        <f t="shared" si="2"/>
        <v>40</v>
      </c>
      <c r="M54" s="213">
        <f t="shared" si="3"/>
        <v>123.75000000000033</v>
      </c>
    </row>
    <row r="55" spans="9:13" x14ac:dyDescent="0.15">
      <c r="I55" s="128">
        <f t="shared" si="0"/>
        <v>41</v>
      </c>
      <c r="J55" s="115">
        <f t="shared" si="1"/>
        <v>170.625</v>
      </c>
      <c r="L55" s="212">
        <f t="shared" si="2"/>
        <v>41</v>
      </c>
      <c r="M55" s="213">
        <f t="shared" si="3"/>
        <v>116.53846153846186</v>
      </c>
    </row>
    <row r="56" spans="9:13" x14ac:dyDescent="0.15">
      <c r="I56" s="128">
        <f t="shared" si="0"/>
        <v>42</v>
      </c>
      <c r="J56" s="115">
        <f t="shared" si="1"/>
        <v>164.765625</v>
      </c>
      <c r="L56" s="212">
        <f t="shared" si="2"/>
        <v>42</v>
      </c>
      <c r="M56" s="213">
        <f t="shared" si="3"/>
        <v>109.32692307692339</v>
      </c>
    </row>
    <row r="57" spans="9:13" x14ac:dyDescent="0.15">
      <c r="I57" s="128">
        <f t="shared" si="0"/>
        <v>43</v>
      </c>
      <c r="J57" s="115">
        <f t="shared" si="1"/>
        <v>158.90625</v>
      </c>
      <c r="L57" s="212">
        <f t="shared" si="2"/>
        <v>43</v>
      </c>
      <c r="M57" s="213">
        <f t="shared" si="3"/>
        <v>102.11538461538493</v>
      </c>
    </row>
    <row r="58" spans="9:13" x14ac:dyDescent="0.15">
      <c r="I58" s="128">
        <f t="shared" si="0"/>
        <v>44</v>
      </c>
      <c r="J58" s="115">
        <f t="shared" si="1"/>
        <v>153.046875</v>
      </c>
      <c r="L58" s="212">
        <f t="shared" si="2"/>
        <v>44</v>
      </c>
      <c r="M58" s="213">
        <f t="shared" si="3"/>
        <v>94.903846153846459</v>
      </c>
    </row>
    <row r="59" spans="9:13" x14ac:dyDescent="0.15">
      <c r="I59" s="128">
        <f t="shared" si="0"/>
        <v>45</v>
      </c>
      <c r="J59" s="115">
        <f t="shared" si="1"/>
        <v>147.1875</v>
      </c>
      <c r="L59" s="212">
        <f t="shared" si="2"/>
        <v>45</v>
      </c>
      <c r="M59" s="213">
        <f t="shared" si="3"/>
        <v>87.692307692307992</v>
      </c>
    </row>
    <row r="60" spans="9:13" x14ac:dyDescent="0.15">
      <c r="I60" s="128">
        <f t="shared" si="0"/>
        <v>46</v>
      </c>
      <c r="J60" s="115">
        <f t="shared" si="1"/>
        <v>141.328125</v>
      </c>
      <c r="L60" s="212">
        <f t="shared" si="2"/>
        <v>46</v>
      </c>
      <c r="M60" s="213">
        <f t="shared" si="3"/>
        <v>80.480769230769525</v>
      </c>
    </row>
    <row r="61" spans="9:13" x14ac:dyDescent="0.15">
      <c r="I61" s="128">
        <f t="shared" si="0"/>
        <v>47</v>
      </c>
      <c r="J61" s="115">
        <f t="shared" si="1"/>
        <v>135.46875</v>
      </c>
      <c r="L61" s="212">
        <f t="shared" si="2"/>
        <v>47</v>
      </c>
      <c r="M61" s="213">
        <f t="shared" si="3"/>
        <v>73.269230769231058</v>
      </c>
    </row>
    <row r="62" spans="9:13" x14ac:dyDescent="0.15">
      <c r="I62" s="128">
        <f t="shared" si="0"/>
        <v>48</v>
      </c>
      <c r="J62" s="115">
        <f t="shared" si="1"/>
        <v>129.609375</v>
      </c>
      <c r="L62" s="212">
        <f t="shared" si="2"/>
        <v>48</v>
      </c>
      <c r="M62" s="213">
        <f t="shared" si="3"/>
        <v>66.057692307692591</v>
      </c>
    </row>
    <row r="63" spans="9:13" x14ac:dyDescent="0.15">
      <c r="I63" s="128">
        <f t="shared" si="0"/>
        <v>49</v>
      </c>
      <c r="J63" s="115">
        <f t="shared" si="1"/>
        <v>123.75</v>
      </c>
      <c r="L63" s="212">
        <f t="shared" si="2"/>
        <v>49</v>
      </c>
      <c r="M63" s="213">
        <f t="shared" si="3"/>
        <v>58.846153846154131</v>
      </c>
    </row>
    <row r="64" spans="9:13" x14ac:dyDescent="0.15">
      <c r="I64" s="128">
        <f t="shared" si="0"/>
        <v>50</v>
      </c>
      <c r="J64" s="115">
        <f t="shared" si="1"/>
        <v>117.890625</v>
      </c>
      <c r="L64" s="212">
        <f t="shared" si="2"/>
        <v>50</v>
      </c>
      <c r="M64" s="213">
        <f t="shared" si="3"/>
        <v>51.634615384615671</v>
      </c>
    </row>
    <row r="65" spans="9:13" x14ac:dyDescent="0.15">
      <c r="I65" s="128">
        <f t="shared" si="0"/>
        <v>51</v>
      </c>
      <c r="J65" s="115">
        <f t="shared" si="1"/>
        <v>112.03125</v>
      </c>
      <c r="L65" s="212">
        <f t="shared" si="2"/>
        <v>51</v>
      </c>
      <c r="M65" s="213">
        <f t="shared" si="3"/>
        <v>44.423076923077211</v>
      </c>
    </row>
    <row r="66" spans="9:13" x14ac:dyDescent="0.15">
      <c r="I66" s="128">
        <f t="shared" si="0"/>
        <v>52</v>
      </c>
      <c r="J66" s="115">
        <f t="shared" si="1"/>
        <v>106.171875</v>
      </c>
      <c r="L66" s="212">
        <f t="shared" si="2"/>
        <v>52</v>
      </c>
      <c r="M66" s="213">
        <f t="shared" si="3"/>
        <v>37.211538461538751</v>
      </c>
    </row>
    <row r="67" spans="9:13" x14ac:dyDescent="0.15">
      <c r="I67" s="128">
        <f t="shared" si="0"/>
        <v>53</v>
      </c>
      <c r="J67" s="115">
        <f t="shared" si="1"/>
        <v>100.3125</v>
      </c>
      <c r="L67" s="212">
        <f t="shared" si="2"/>
        <v>53</v>
      </c>
      <c r="M67" s="213">
        <f t="shared" si="3"/>
        <v>30.000000000000291</v>
      </c>
    </row>
    <row r="68" spans="9:13" x14ac:dyDescent="0.15">
      <c r="I68" s="128">
        <f t="shared" si="0"/>
        <v>54</v>
      </c>
      <c r="J68" s="115">
        <f t="shared" si="1"/>
        <v>94.453125</v>
      </c>
      <c r="L68" s="212"/>
      <c r="M68" s="213"/>
    </row>
    <row r="69" spans="9:13" x14ac:dyDescent="0.15">
      <c r="I69" s="128">
        <f t="shared" si="0"/>
        <v>55</v>
      </c>
      <c r="J69" s="115">
        <f t="shared" si="1"/>
        <v>88.59375</v>
      </c>
      <c r="L69" s="212"/>
      <c r="M69" s="213"/>
    </row>
    <row r="70" spans="9:13" x14ac:dyDescent="0.15">
      <c r="I70" s="128">
        <f t="shared" si="0"/>
        <v>56</v>
      </c>
      <c r="J70" s="115">
        <f t="shared" si="1"/>
        <v>82.734375</v>
      </c>
      <c r="L70" s="212"/>
      <c r="M70" s="213"/>
    </row>
    <row r="71" spans="9:13" x14ac:dyDescent="0.15">
      <c r="I71" s="128">
        <f t="shared" si="0"/>
        <v>57</v>
      </c>
      <c r="J71" s="115">
        <f t="shared" si="1"/>
        <v>76.875</v>
      </c>
      <c r="L71" s="212"/>
      <c r="M71" s="213"/>
    </row>
    <row r="72" spans="9:13" x14ac:dyDescent="0.15">
      <c r="I72" s="128">
        <f t="shared" si="0"/>
        <v>58</v>
      </c>
      <c r="J72" s="115">
        <f t="shared" si="1"/>
        <v>71.015625</v>
      </c>
      <c r="L72" s="212"/>
      <c r="M72" s="213"/>
    </row>
    <row r="73" spans="9:13" x14ac:dyDescent="0.15">
      <c r="I73" s="128">
        <f t="shared" si="0"/>
        <v>59</v>
      </c>
      <c r="J73" s="115">
        <f t="shared" si="1"/>
        <v>65.15625</v>
      </c>
      <c r="L73" s="212"/>
      <c r="M73" s="213"/>
    </row>
    <row r="74" spans="9:13" x14ac:dyDescent="0.15">
      <c r="I74" s="128">
        <f t="shared" si="0"/>
        <v>60</v>
      </c>
      <c r="J74" s="115">
        <f t="shared" si="1"/>
        <v>59.296875</v>
      </c>
      <c r="L74" s="212"/>
      <c r="M74" s="213"/>
    </row>
    <row r="75" spans="9:13" x14ac:dyDescent="0.15">
      <c r="I75" s="128">
        <f t="shared" si="0"/>
        <v>61</v>
      </c>
      <c r="J75" s="115">
        <f t="shared" si="1"/>
        <v>53.4375</v>
      </c>
      <c r="L75" s="212"/>
      <c r="M75" s="213"/>
    </row>
    <row r="76" spans="9:13" x14ac:dyDescent="0.15">
      <c r="I76" s="128">
        <f t="shared" si="0"/>
        <v>62</v>
      </c>
      <c r="J76" s="115">
        <f t="shared" si="1"/>
        <v>47.578125</v>
      </c>
      <c r="L76" s="212"/>
      <c r="M76" s="213"/>
    </row>
    <row r="77" spans="9:13" x14ac:dyDescent="0.15">
      <c r="I77" s="128">
        <f t="shared" si="0"/>
        <v>63</v>
      </c>
      <c r="J77" s="115">
        <f t="shared" si="1"/>
        <v>41.71875</v>
      </c>
      <c r="L77" s="212"/>
      <c r="M77" s="213"/>
    </row>
    <row r="78" spans="9:13" x14ac:dyDescent="0.15">
      <c r="I78" s="128">
        <f t="shared" si="0"/>
        <v>64</v>
      </c>
      <c r="J78" s="115">
        <f t="shared" si="1"/>
        <v>35.859375</v>
      </c>
      <c r="L78" s="212"/>
      <c r="M78" s="213"/>
    </row>
    <row r="79" spans="9:13" x14ac:dyDescent="0.15">
      <c r="I79" s="128">
        <f t="shared" si="0"/>
        <v>65</v>
      </c>
      <c r="J79" s="115">
        <f t="shared" si="1"/>
        <v>30</v>
      </c>
      <c r="L79" s="212"/>
      <c r="M79" s="213"/>
    </row>
    <row r="80" spans="9:13" x14ac:dyDescent="0.15">
      <c r="I80" s="128"/>
      <c r="J80" s="115"/>
    </row>
    <row r="81" spans="9:10" x14ac:dyDescent="0.15">
      <c r="I81" s="128"/>
      <c r="J81" s="115"/>
    </row>
    <row r="82" spans="9:10" x14ac:dyDescent="0.15">
      <c r="I82" s="128"/>
      <c r="J82" s="115"/>
    </row>
    <row r="83" spans="9:10" x14ac:dyDescent="0.15">
      <c r="I83" s="128"/>
      <c r="J83" s="115"/>
    </row>
    <row r="84" spans="9:10" x14ac:dyDescent="0.15">
      <c r="I84" s="128"/>
      <c r="J84" s="115"/>
    </row>
    <row r="85" spans="9:10" x14ac:dyDescent="0.15">
      <c r="I85" s="128"/>
      <c r="J85" s="115"/>
    </row>
    <row r="86" spans="9:10" x14ac:dyDescent="0.15">
      <c r="I86" s="128"/>
      <c r="J86" s="115"/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5:A53 A55:A60">
    <cfRule type="duplicateValues" dxfId="76" priority="16"/>
    <cfRule type="duplicateValues" dxfId="75" priority="15"/>
    <cfRule type="duplicateValues" dxfId="74" priority="14"/>
  </conditionalFormatting>
  <conditionalFormatting sqref="A17:A27 A29 A35:A60">
    <cfRule type="duplicateValues" dxfId="73" priority="10"/>
    <cfRule type="duplicateValues" dxfId="72" priority="9"/>
  </conditionalFormatting>
  <conditionalFormatting sqref="A28">
    <cfRule type="duplicateValues" dxfId="71" priority="1"/>
    <cfRule type="duplicateValues" dxfId="70" priority="4"/>
    <cfRule type="duplicateValues" dxfId="69" priority="2"/>
    <cfRule type="duplicateValues" dxfId="68" priority="5"/>
    <cfRule type="duplicateValues" dxfId="67" priority="3"/>
  </conditionalFormatting>
  <conditionalFormatting sqref="A54">
    <cfRule type="duplicateValues" dxfId="66" priority="6"/>
    <cfRule type="duplicateValues" dxfId="65" priority="8"/>
    <cfRule type="duplicateValues" dxfId="64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383A-CF10-F740-8C9D-1374985246E6}">
  <dimension ref="A1:J66"/>
  <sheetViews>
    <sheetView topLeftCell="A10" workbookViewId="0">
      <selection activeCell="D42" sqref="D4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54</v>
      </c>
    </row>
    <row r="10" spans="1:10" ht="15" customHeight="1" x14ac:dyDescent="0.15">
      <c r="A10" s="96" t="s">
        <v>9</v>
      </c>
      <c r="B10" s="98" t="s">
        <v>288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64">
        <f>I10+1</f>
        <v>2</v>
      </c>
      <c r="J11" s="115">
        <f>J10-(J$10-30)/(J$9-1)</f>
        <v>491.1320754716981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63" si="0">I11+1</f>
        <v>3</v>
      </c>
      <c r="J12" s="115">
        <f t="shared" ref="J12:J63" si="1">J11-(J$10-30)/(J$9-1)</f>
        <v>482.2641509433962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64">
        <f t="shared" si="0"/>
        <v>4</v>
      </c>
      <c r="J13" s="129">
        <f t="shared" si="1"/>
        <v>473.3962264150943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29">
        <f t="shared" si="1"/>
        <v>464.52830188679241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29">
        <f t="shared" si="1"/>
        <v>455.66037735849051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54</v>
      </c>
      <c r="G16" s="102"/>
      <c r="I16" s="64">
        <f t="shared" si="0"/>
        <v>7</v>
      </c>
      <c r="J16" s="129">
        <f t="shared" si="1"/>
        <v>446.79245283018861</v>
      </c>
    </row>
    <row r="17" spans="1:10" x14ac:dyDescent="0.15">
      <c r="A17" s="74" t="s">
        <v>38</v>
      </c>
      <c r="B17" s="60">
        <v>94</v>
      </c>
      <c r="C17" s="60"/>
      <c r="D17" s="60">
        <v>186</v>
      </c>
      <c r="E17" s="115">
        <v>500</v>
      </c>
      <c r="F17" s="78">
        <v>1</v>
      </c>
      <c r="G17" s="102"/>
      <c r="I17" s="64">
        <f t="shared" si="0"/>
        <v>8</v>
      </c>
      <c r="J17" s="129">
        <f t="shared" si="1"/>
        <v>437.92452830188671</v>
      </c>
    </row>
    <row r="18" spans="1:10" x14ac:dyDescent="0.15">
      <c r="A18" s="74" t="s">
        <v>47</v>
      </c>
      <c r="B18" s="60">
        <v>91</v>
      </c>
      <c r="C18" s="60"/>
      <c r="D18" s="60">
        <v>177</v>
      </c>
      <c r="E18" s="116">
        <v>482.2641509433962</v>
      </c>
      <c r="F18" s="78">
        <v>3</v>
      </c>
      <c r="G18" s="102"/>
      <c r="I18" s="64">
        <f t="shared" si="0"/>
        <v>9</v>
      </c>
      <c r="J18" s="129">
        <f t="shared" si="1"/>
        <v>429.05660377358481</v>
      </c>
    </row>
    <row r="19" spans="1:10" x14ac:dyDescent="0.15">
      <c r="A19" s="74" t="s">
        <v>52</v>
      </c>
      <c r="B19" s="60">
        <v>78.75</v>
      </c>
      <c r="C19" s="60"/>
      <c r="D19" s="60">
        <v>151</v>
      </c>
      <c r="E19" s="116">
        <v>411.32075471698101</v>
      </c>
      <c r="F19" s="78">
        <v>11</v>
      </c>
      <c r="G19" s="103"/>
      <c r="I19" s="64">
        <f t="shared" si="0"/>
        <v>10</v>
      </c>
      <c r="J19" s="115">
        <f t="shared" si="1"/>
        <v>420.18867924528291</v>
      </c>
    </row>
    <row r="20" spans="1:10" x14ac:dyDescent="0.15">
      <c r="A20" s="74" t="s">
        <v>81</v>
      </c>
      <c r="B20" s="60">
        <v>81</v>
      </c>
      <c r="C20" s="60"/>
      <c r="D20" s="60">
        <v>135.25</v>
      </c>
      <c r="E20" s="116">
        <v>402.45283018867912</v>
      </c>
      <c r="F20" s="78">
        <v>12</v>
      </c>
      <c r="G20" s="103"/>
      <c r="I20" s="64">
        <f t="shared" si="0"/>
        <v>11</v>
      </c>
      <c r="J20" s="115">
        <f t="shared" si="1"/>
        <v>411.32075471698101</v>
      </c>
    </row>
    <row r="21" spans="1:10" x14ac:dyDescent="0.15">
      <c r="A21" s="74" t="s">
        <v>53</v>
      </c>
      <c r="B21" s="60">
        <v>86.25</v>
      </c>
      <c r="C21" s="60"/>
      <c r="D21" s="60">
        <v>120.25</v>
      </c>
      <c r="E21" s="116">
        <v>375.84905660377342</v>
      </c>
      <c r="F21" s="78">
        <v>15</v>
      </c>
      <c r="G21" s="103"/>
      <c r="I21" s="64">
        <f t="shared" si="0"/>
        <v>12</v>
      </c>
      <c r="J21" s="115">
        <f t="shared" si="1"/>
        <v>402.45283018867912</v>
      </c>
    </row>
    <row r="22" spans="1:10" x14ac:dyDescent="0.15">
      <c r="A22" s="203" t="s">
        <v>39</v>
      </c>
      <c r="B22" s="60">
        <v>83.75</v>
      </c>
      <c r="C22" s="60"/>
      <c r="D22" s="60">
        <v>26.25</v>
      </c>
      <c r="E22" s="117">
        <v>331.50943396226393</v>
      </c>
      <c r="F22" s="91">
        <v>20</v>
      </c>
      <c r="G22" s="104"/>
      <c r="I22" s="64">
        <f t="shared" si="0"/>
        <v>13</v>
      </c>
      <c r="J22" s="115">
        <f t="shared" si="1"/>
        <v>393.58490566037722</v>
      </c>
    </row>
    <row r="23" spans="1:10" x14ac:dyDescent="0.15">
      <c r="A23" s="205" t="s">
        <v>231</v>
      </c>
      <c r="B23" s="60">
        <v>75.5</v>
      </c>
      <c r="C23" s="60"/>
      <c r="D23" s="60"/>
      <c r="E23" s="116">
        <v>322.64150943396203</v>
      </c>
      <c r="F23" s="78">
        <v>21</v>
      </c>
      <c r="G23" s="103"/>
      <c r="I23" s="64">
        <f t="shared" si="0"/>
        <v>14</v>
      </c>
      <c r="J23" s="115">
        <f t="shared" si="1"/>
        <v>384.71698113207532</v>
      </c>
    </row>
    <row r="24" spans="1:10" x14ac:dyDescent="0.15">
      <c r="A24" s="74" t="s">
        <v>48</v>
      </c>
      <c r="B24" s="60">
        <v>65</v>
      </c>
      <c r="C24" s="60"/>
      <c r="D24" s="60"/>
      <c r="E24" s="116">
        <v>269.43396226415064</v>
      </c>
      <c r="F24" s="78">
        <v>27</v>
      </c>
      <c r="G24" s="103"/>
      <c r="I24" s="64">
        <f t="shared" si="0"/>
        <v>15</v>
      </c>
      <c r="J24" s="115">
        <f t="shared" si="1"/>
        <v>375.84905660377342</v>
      </c>
    </row>
    <row r="25" spans="1:10" x14ac:dyDescent="0.15">
      <c r="A25" s="74" t="s">
        <v>124</v>
      </c>
      <c r="B25" s="60">
        <v>59.5</v>
      </c>
      <c r="C25" s="60"/>
      <c r="D25" s="60"/>
      <c r="E25" s="116">
        <v>216.22641509433925</v>
      </c>
      <c r="F25" s="78">
        <v>33</v>
      </c>
      <c r="G25" s="103"/>
      <c r="I25" s="64">
        <f t="shared" si="0"/>
        <v>16</v>
      </c>
      <c r="J25" s="115">
        <f t="shared" si="1"/>
        <v>366.98113207547152</v>
      </c>
    </row>
    <row r="26" spans="1:10" x14ac:dyDescent="0.15">
      <c r="A26" s="74" t="s">
        <v>59</v>
      </c>
      <c r="B26" s="60">
        <v>59</v>
      </c>
      <c r="C26" s="60"/>
      <c r="D26" s="60"/>
      <c r="E26" s="116">
        <v>207.35849056603735</v>
      </c>
      <c r="F26" s="78">
        <v>34</v>
      </c>
      <c r="G26" s="103"/>
      <c r="I26" s="64">
        <f t="shared" si="0"/>
        <v>17</v>
      </c>
      <c r="J26" s="115">
        <f t="shared" si="1"/>
        <v>358.11320754716962</v>
      </c>
    </row>
    <row r="27" spans="1:10" x14ac:dyDescent="0.15">
      <c r="A27" s="203" t="s">
        <v>87</v>
      </c>
      <c r="B27" s="60">
        <v>56</v>
      </c>
      <c r="C27" s="60"/>
      <c r="D27" s="60"/>
      <c r="E27" s="116">
        <v>189.62264150943355</v>
      </c>
      <c r="F27" s="78">
        <v>36</v>
      </c>
      <c r="G27" s="103"/>
      <c r="I27" s="64">
        <f t="shared" si="0"/>
        <v>18</v>
      </c>
      <c r="J27" s="115">
        <f t="shared" si="1"/>
        <v>349.24528301886772</v>
      </c>
    </row>
    <row r="28" spans="1:10" x14ac:dyDescent="0.15">
      <c r="A28" s="74" t="s">
        <v>111</v>
      </c>
      <c r="B28" s="60">
        <v>44</v>
      </c>
      <c r="C28" s="60"/>
      <c r="D28" s="60"/>
      <c r="E28" s="116">
        <v>92.075471698112736</v>
      </c>
      <c r="F28" s="78">
        <v>47</v>
      </c>
      <c r="G28" s="103"/>
      <c r="I28" s="64">
        <f t="shared" si="0"/>
        <v>19</v>
      </c>
      <c r="J28" s="115">
        <f t="shared" si="1"/>
        <v>340.37735849056583</v>
      </c>
    </row>
    <row r="29" spans="1:10" x14ac:dyDescent="0.15">
      <c r="A29" s="74" t="s">
        <v>123</v>
      </c>
      <c r="B29" s="60">
        <v>42</v>
      </c>
      <c r="C29" s="60"/>
      <c r="D29" s="60"/>
      <c r="E29" s="116">
        <v>83.207547169810852</v>
      </c>
      <c r="F29" s="78">
        <v>48</v>
      </c>
      <c r="G29" s="102"/>
      <c r="I29" s="64">
        <f t="shared" si="0"/>
        <v>20</v>
      </c>
      <c r="J29" s="115">
        <f t="shared" si="1"/>
        <v>331.50943396226393</v>
      </c>
    </row>
    <row r="30" spans="1:10" x14ac:dyDescent="0.15">
      <c r="A30" s="203" t="s">
        <v>149</v>
      </c>
      <c r="B30" s="60">
        <v>41</v>
      </c>
      <c r="C30" s="60"/>
      <c r="D30" s="60"/>
      <c r="E30" s="116">
        <v>74.339622641508967</v>
      </c>
      <c r="F30" s="78">
        <v>49</v>
      </c>
      <c r="G30" s="102"/>
      <c r="I30" s="64">
        <f t="shared" si="0"/>
        <v>21</v>
      </c>
      <c r="J30" s="115">
        <f t="shared" si="1"/>
        <v>322.64150943396203</v>
      </c>
    </row>
    <row r="31" spans="1:10" x14ac:dyDescent="0.15">
      <c r="A31" s="74" t="s">
        <v>61</v>
      </c>
      <c r="B31" s="60">
        <v>35</v>
      </c>
      <c r="C31" s="60"/>
      <c r="D31" s="60"/>
      <c r="E31" s="116">
        <v>56.603773584905198</v>
      </c>
      <c r="F31" s="78">
        <v>51</v>
      </c>
      <c r="G31" s="102"/>
      <c r="I31" s="64">
        <f t="shared" si="0"/>
        <v>22</v>
      </c>
      <c r="J31" s="115">
        <f t="shared" si="1"/>
        <v>313.77358490566013</v>
      </c>
    </row>
    <row r="32" spans="1:10" x14ac:dyDescent="0.15">
      <c r="A32" s="74" t="s">
        <v>55</v>
      </c>
      <c r="B32" s="60">
        <v>8.75</v>
      </c>
      <c r="C32" s="60"/>
      <c r="D32" s="60"/>
      <c r="E32" s="116">
        <v>29.999999999999545</v>
      </c>
      <c r="F32" s="78">
        <v>54</v>
      </c>
      <c r="G32" s="102"/>
      <c r="I32" s="64">
        <f t="shared" si="0"/>
        <v>23</v>
      </c>
      <c r="J32" s="115">
        <f t="shared" si="1"/>
        <v>304.90566037735823</v>
      </c>
    </row>
    <row r="33" spans="1:10" x14ac:dyDescent="0.15">
      <c r="A33" s="74"/>
      <c r="B33" s="60"/>
      <c r="C33" s="60"/>
      <c r="D33" s="60"/>
      <c r="E33" s="116"/>
      <c r="F33" s="78"/>
      <c r="I33" s="64">
        <f t="shared" si="0"/>
        <v>24</v>
      </c>
      <c r="J33" s="115">
        <f t="shared" si="1"/>
        <v>296.03773584905633</v>
      </c>
    </row>
    <row r="34" spans="1:10" x14ac:dyDescent="0.15">
      <c r="I34" s="64">
        <f t="shared" si="0"/>
        <v>25</v>
      </c>
      <c r="J34" s="115">
        <f t="shared" si="1"/>
        <v>287.16981132075443</v>
      </c>
    </row>
    <row r="35" spans="1:10" x14ac:dyDescent="0.15">
      <c r="I35" s="64">
        <f t="shared" si="0"/>
        <v>26</v>
      </c>
      <c r="J35" s="129">
        <f t="shared" si="1"/>
        <v>278.30188679245254</v>
      </c>
    </row>
    <row r="36" spans="1:10" x14ac:dyDescent="0.15">
      <c r="I36" s="64">
        <f t="shared" si="0"/>
        <v>27</v>
      </c>
      <c r="J36" s="129">
        <f t="shared" si="1"/>
        <v>269.43396226415064</v>
      </c>
    </row>
    <row r="37" spans="1:10" x14ac:dyDescent="0.15">
      <c r="I37" s="64">
        <f t="shared" si="0"/>
        <v>28</v>
      </c>
      <c r="J37" s="129">
        <f t="shared" si="1"/>
        <v>260.56603773584874</v>
      </c>
    </row>
    <row r="38" spans="1:10" x14ac:dyDescent="0.15">
      <c r="I38" s="64">
        <f t="shared" si="0"/>
        <v>29</v>
      </c>
      <c r="J38" s="129">
        <f t="shared" si="1"/>
        <v>251.69811320754684</v>
      </c>
    </row>
    <row r="39" spans="1:10" x14ac:dyDescent="0.15">
      <c r="I39" s="64">
        <f t="shared" si="0"/>
        <v>30</v>
      </c>
      <c r="J39" s="129">
        <f t="shared" si="1"/>
        <v>242.83018867924494</v>
      </c>
    </row>
    <row r="40" spans="1:10" x14ac:dyDescent="0.15">
      <c r="I40" s="64">
        <f t="shared" si="0"/>
        <v>31</v>
      </c>
      <c r="J40" s="129">
        <f t="shared" si="1"/>
        <v>233.96226415094304</v>
      </c>
    </row>
    <row r="41" spans="1:10" x14ac:dyDescent="0.15">
      <c r="I41" s="64">
        <f t="shared" si="0"/>
        <v>32</v>
      </c>
      <c r="J41" s="129">
        <f t="shared" si="1"/>
        <v>225.09433962264114</v>
      </c>
    </row>
    <row r="42" spans="1:10" x14ac:dyDescent="0.15">
      <c r="I42" s="64">
        <f t="shared" si="0"/>
        <v>33</v>
      </c>
      <c r="J42" s="129">
        <f t="shared" si="1"/>
        <v>216.22641509433925</v>
      </c>
    </row>
    <row r="43" spans="1:10" x14ac:dyDescent="0.15">
      <c r="I43" s="64">
        <f t="shared" si="0"/>
        <v>34</v>
      </c>
      <c r="J43" s="129">
        <f t="shared" si="1"/>
        <v>207.35849056603735</v>
      </c>
    </row>
    <row r="44" spans="1:10" x14ac:dyDescent="0.15">
      <c r="I44" s="64">
        <f t="shared" si="0"/>
        <v>35</v>
      </c>
      <c r="J44" s="129">
        <f t="shared" si="1"/>
        <v>198.49056603773545</v>
      </c>
    </row>
    <row r="45" spans="1:10" x14ac:dyDescent="0.15">
      <c r="I45" s="64">
        <f t="shared" si="0"/>
        <v>36</v>
      </c>
      <c r="J45" s="129">
        <f t="shared" si="1"/>
        <v>189.62264150943355</v>
      </c>
    </row>
    <row r="46" spans="1:10" x14ac:dyDescent="0.15">
      <c r="I46" s="64">
        <f t="shared" si="0"/>
        <v>37</v>
      </c>
      <c r="J46" s="129">
        <f t="shared" si="1"/>
        <v>180.75471698113165</v>
      </c>
    </row>
    <row r="47" spans="1:10" x14ac:dyDescent="0.15">
      <c r="I47" s="64">
        <f t="shared" si="0"/>
        <v>38</v>
      </c>
      <c r="J47" s="129">
        <f t="shared" si="1"/>
        <v>171.88679245282975</v>
      </c>
    </row>
    <row r="48" spans="1:10" x14ac:dyDescent="0.15">
      <c r="I48" s="64">
        <f t="shared" si="0"/>
        <v>39</v>
      </c>
      <c r="J48" s="129">
        <f t="shared" si="1"/>
        <v>163.01886792452785</v>
      </c>
    </row>
    <row r="49" spans="9:10" x14ac:dyDescent="0.15">
      <c r="I49" s="64">
        <f t="shared" si="0"/>
        <v>40</v>
      </c>
      <c r="J49" s="129">
        <f t="shared" si="1"/>
        <v>154.15094339622595</v>
      </c>
    </row>
    <row r="50" spans="9:10" x14ac:dyDescent="0.15">
      <c r="I50" s="64">
        <f t="shared" si="0"/>
        <v>41</v>
      </c>
      <c r="J50" s="129">
        <f t="shared" si="1"/>
        <v>145.28301886792406</v>
      </c>
    </row>
    <row r="51" spans="9:10" x14ac:dyDescent="0.15">
      <c r="I51" s="64">
        <f t="shared" si="0"/>
        <v>42</v>
      </c>
      <c r="J51" s="129">
        <f t="shared" si="1"/>
        <v>136.41509433962216</v>
      </c>
    </row>
    <row r="52" spans="9:10" x14ac:dyDescent="0.15">
      <c r="I52" s="64">
        <f t="shared" si="0"/>
        <v>43</v>
      </c>
      <c r="J52" s="129">
        <f t="shared" si="1"/>
        <v>127.54716981132027</v>
      </c>
    </row>
    <row r="53" spans="9:10" x14ac:dyDescent="0.15">
      <c r="I53" s="64">
        <f t="shared" si="0"/>
        <v>44</v>
      </c>
      <c r="J53" s="129">
        <f t="shared" si="1"/>
        <v>118.67924528301839</v>
      </c>
    </row>
    <row r="54" spans="9:10" x14ac:dyDescent="0.15">
      <c r="I54" s="64">
        <f t="shared" si="0"/>
        <v>45</v>
      </c>
      <c r="J54" s="129">
        <f t="shared" si="1"/>
        <v>109.8113207547165</v>
      </c>
    </row>
    <row r="55" spans="9:10" x14ac:dyDescent="0.15">
      <c r="I55" s="64">
        <f t="shared" si="0"/>
        <v>46</v>
      </c>
      <c r="J55" s="129">
        <f t="shared" si="1"/>
        <v>100.94339622641462</v>
      </c>
    </row>
    <row r="56" spans="9:10" x14ac:dyDescent="0.15">
      <c r="I56" s="64">
        <f t="shared" si="0"/>
        <v>47</v>
      </c>
      <c r="J56" s="129">
        <f t="shared" si="1"/>
        <v>92.075471698112736</v>
      </c>
    </row>
    <row r="57" spans="9:10" x14ac:dyDescent="0.15">
      <c r="I57" s="64">
        <f t="shared" si="0"/>
        <v>48</v>
      </c>
      <c r="J57" s="129">
        <f t="shared" si="1"/>
        <v>83.207547169810852</v>
      </c>
    </row>
    <row r="58" spans="9:10" x14ac:dyDescent="0.15">
      <c r="I58" s="64">
        <f t="shared" si="0"/>
        <v>49</v>
      </c>
      <c r="J58" s="129">
        <f t="shared" si="1"/>
        <v>74.339622641508967</v>
      </c>
    </row>
    <row r="59" spans="9:10" x14ac:dyDescent="0.15">
      <c r="I59" s="64">
        <f t="shared" si="0"/>
        <v>50</v>
      </c>
      <c r="J59" s="129">
        <f t="shared" si="1"/>
        <v>65.471698113207083</v>
      </c>
    </row>
    <row r="60" spans="9:10" x14ac:dyDescent="0.15">
      <c r="I60" s="64">
        <f t="shared" si="0"/>
        <v>51</v>
      </c>
      <c r="J60" s="129">
        <f t="shared" si="1"/>
        <v>56.603773584905198</v>
      </c>
    </row>
    <row r="61" spans="9:10" x14ac:dyDescent="0.15">
      <c r="I61" s="64">
        <f t="shared" si="0"/>
        <v>52</v>
      </c>
      <c r="J61" s="129">
        <f t="shared" si="1"/>
        <v>47.735849056603314</v>
      </c>
    </row>
    <row r="62" spans="9:10" x14ac:dyDescent="0.15">
      <c r="I62" s="64">
        <f t="shared" si="0"/>
        <v>53</v>
      </c>
      <c r="J62" s="129">
        <f t="shared" si="1"/>
        <v>38.86792452830143</v>
      </c>
    </row>
    <row r="63" spans="9:10" x14ac:dyDescent="0.15">
      <c r="I63" s="64">
        <f t="shared" si="0"/>
        <v>54</v>
      </c>
      <c r="J63" s="129">
        <f t="shared" si="1"/>
        <v>29.999999999999545</v>
      </c>
    </row>
    <row r="64" spans="9:10" x14ac:dyDescent="0.15">
      <c r="I64" s="64"/>
      <c r="J64" s="129"/>
    </row>
    <row r="65" spans="10:10" x14ac:dyDescent="0.15">
      <c r="J65" s="175"/>
    </row>
    <row r="66" spans="10:10" x14ac:dyDescent="0.15">
      <c r="J66" s="175"/>
    </row>
  </sheetData>
  <mergeCells count="3">
    <mergeCell ref="A1:A7"/>
    <mergeCell ref="B2:D2"/>
    <mergeCell ref="B4:D4"/>
  </mergeCells>
  <conditionalFormatting sqref="A21">
    <cfRule type="duplicateValues" dxfId="248" priority="26"/>
    <cfRule type="duplicateValues" dxfId="247" priority="30"/>
    <cfRule type="duplicateValues" dxfId="246" priority="29"/>
    <cfRule type="duplicateValues" dxfId="245" priority="28"/>
    <cfRule type="duplicateValues" dxfId="244" priority="27"/>
  </conditionalFormatting>
  <conditionalFormatting sqref="A22">
    <cfRule type="duplicateValues" dxfId="243" priority="25"/>
    <cfRule type="duplicateValues" dxfId="242" priority="23"/>
    <cfRule type="duplicateValues" dxfId="241" priority="22"/>
    <cfRule type="duplicateValues" dxfId="240" priority="21"/>
    <cfRule type="duplicateValues" dxfId="239" priority="24"/>
  </conditionalFormatting>
  <conditionalFormatting sqref="A23">
    <cfRule type="duplicateValues" dxfId="238" priority="18"/>
    <cfRule type="duplicateValues" dxfId="237" priority="19"/>
    <cfRule type="duplicateValues" dxfId="236" priority="20"/>
    <cfRule type="duplicateValues" dxfId="235" priority="17"/>
    <cfRule type="duplicateValues" dxfId="234" priority="16"/>
  </conditionalFormatting>
  <conditionalFormatting sqref="A24">
    <cfRule type="duplicateValues" dxfId="233" priority="15"/>
    <cfRule type="duplicateValues" dxfId="232" priority="14"/>
    <cfRule type="duplicateValues" dxfId="231" priority="13"/>
    <cfRule type="duplicateValues" dxfId="230" priority="12"/>
    <cfRule type="duplicateValues" dxfId="229" priority="11"/>
  </conditionalFormatting>
  <conditionalFormatting sqref="A25">
    <cfRule type="duplicateValues" dxfId="228" priority="10"/>
    <cfRule type="duplicateValues" dxfId="227" priority="8"/>
    <cfRule type="duplicateValues" dxfId="226" priority="7"/>
    <cfRule type="duplicateValues" dxfId="225" priority="6"/>
    <cfRule type="duplicateValues" dxfId="224" priority="9"/>
  </conditionalFormatting>
  <conditionalFormatting sqref="A26">
    <cfRule type="duplicateValues" dxfId="223" priority="1"/>
    <cfRule type="duplicateValues" dxfId="222" priority="5"/>
    <cfRule type="duplicateValues" dxfId="221" priority="4"/>
    <cfRule type="duplicateValues" dxfId="220" priority="3"/>
    <cfRule type="duplicateValues" dxfId="219" priority="2"/>
  </conditionalFormatting>
  <conditionalFormatting sqref="A27:A33">
    <cfRule type="duplicateValues" dxfId="218" priority="34"/>
    <cfRule type="duplicateValues" dxfId="217" priority="35"/>
    <cfRule type="duplicateValues" dxfId="216" priority="36"/>
    <cfRule type="duplicateValues" dxfId="215" priority="360"/>
    <cfRule type="duplicateValues" dxfId="214" priority="36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F48B-CFBC-E145-82C0-699D907FB9B2}">
  <dimension ref="A1:J32"/>
  <sheetViews>
    <sheetView workbookViewId="0">
      <selection activeCell="M19" sqref="M19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</row>
    <row r="9" spans="1:10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0" ht="15" customHeight="1" x14ac:dyDescent="0.15">
      <c r="A10" s="96" t="s">
        <v>9</v>
      </c>
      <c r="B10" s="98">
        <v>43554</v>
      </c>
      <c r="C10" s="99"/>
      <c r="D10" s="100"/>
      <c r="E10" s="100"/>
      <c r="F10" s="36"/>
    </row>
    <row r="11" spans="1:10" ht="15" customHeight="1" x14ac:dyDescent="0.15">
      <c r="A11" s="96" t="s">
        <v>24</v>
      </c>
      <c r="B11" s="97" t="s">
        <v>260</v>
      </c>
      <c r="C11" s="106"/>
      <c r="D11" s="106"/>
      <c r="E11" s="106"/>
      <c r="F11" s="36"/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76" t="s">
        <v>17</v>
      </c>
      <c r="J14" s="114">
        <v>18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500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18</v>
      </c>
      <c r="G16" s="102"/>
      <c r="I16" s="128">
        <f>I15+1</f>
        <v>2</v>
      </c>
      <c r="J16" s="115">
        <f>J15-(J$15-30)/(J$14-1)</f>
        <v>472.35294117647061</v>
      </c>
    </row>
    <row r="17" spans="1:10" x14ac:dyDescent="0.15">
      <c r="A17" s="74" t="s">
        <v>53</v>
      </c>
      <c r="B17" s="60">
        <v>45</v>
      </c>
      <c r="C17" s="60"/>
      <c r="D17" s="60"/>
      <c r="E17" s="116">
        <v>195.88235294117661</v>
      </c>
      <c r="F17" s="78">
        <v>12</v>
      </c>
      <c r="G17" s="102"/>
      <c r="I17" s="128">
        <f t="shared" ref="I17:I32" si="0">I16+1</f>
        <v>3</v>
      </c>
      <c r="J17" s="115">
        <f t="shared" ref="J17:J32" si="1">J16-(J$15-30)/(J$14-1)</f>
        <v>444.70588235294122</v>
      </c>
    </row>
    <row r="18" spans="1:10" x14ac:dyDescent="0.15">
      <c r="A18" s="164" t="s">
        <v>59</v>
      </c>
      <c r="B18" s="60">
        <v>42.8</v>
      </c>
      <c r="C18" s="60"/>
      <c r="D18" s="60"/>
      <c r="E18" s="116">
        <v>168.23529411764719</v>
      </c>
      <c r="F18" s="78">
        <v>13</v>
      </c>
      <c r="G18" s="102"/>
      <c r="I18" s="128">
        <f t="shared" si="0"/>
        <v>4</v>
      </c>
      <c r="J18" s="115">
        <f t="shared" si="1"/>
        <v>417.05882352941182</v>
      </c>
    </row>
    <row r="19" spans="1:10" x14ac:dyDescent="0.15">
      <c r="A19" s="74" t="s">
        <v>51</v>
      </c>
      <c r="B19" s="60">
        <v>8.4</v>
      </c>
      <c r="C19" s="60"/>
      <c r="D19" s="60"/>
      <c r="E19" s="116">
        <v>85.294117647058926</v>
      </c>
      <c r="F19" s="78">
        <v>16</v>
      </c>
      <c r="G19" s="103"/>
      <c r="I19" s="128">
        <f t="shared" si="0"/>
        <v>5</v>
      </c>
      <c r="J19" s="115">
        <f t="shared" si="1"/>
        <v>389.41176470588243</v>
      </c>
    </row>
    <row r="20" spans="1:10" x14ac:dyDescent="0.15">
      <c r="G20" s="103"/>
      <c r="I20" s="128">
        <f t="shared" si="0"/>
        <v>6</v>
      </c>
      <c r="J20" s="115">
        <f t="shared" si="1"/>
        <v>361.76470588235304</v>
      </c>
    </row>
    <row r="21" spans="1:10" x14ac:dyDescent="0.15">
      <c r="G21" s="103"/>
      <c r="I21" s="128">
        <f t="shared" si="0"/>
        <v>7</v>
      </c>
      <c r="J21" s="115">
        <f t="shared" si="1"/>
        <v>334.11764705882365</v>
      </c>
    </row>
    <row r="22" spans="1:10" x14ac:dyDescent="0.15">
      <c r="G22" s="104"/>
      <c r="I22" s="128">
        <f t="shared" si="0"/>
        <v>8</v>
      </c>
      <c r="J22" s="115">
        <f t="shared" si="1"/>
        <v>306.47058823529426</v>
      </c>
    </row>
    <row r="23" spans="1:10" x14ac:dyDescent="0.15">
      <c r="G23" s="103"/>
      <c r="I23" s="128">
        <f t="shared" si="0"/>
        <v>9</v>
      </c>
      <c r="J23" s="115">
        <f t="shared" si="1"/>
        <v>278.82352941176487</v>
      </c>
    </row>
    <row r="24" spans="1:10" x14ac:dyDescent="0.15">
      <c r="G24" s="103"/>
      <c r="I24" s="128">
        <f t="shared" si="0"/>
        <v>10</v>
      </c>
      <c r="J24" s="115">
        <f t="shared" si="1"/>
        <v>251.17647058823545</v>
      </c>
    </row>
    <row r="25" spans="1:10" x14ac:dyDescent="0.15">
      <c r="G25" s="103"/>
      <c r="I25" s="128">
        <f t="shared" si="0"/>
        <v>11</v>
      </c>
      <c r="J25" s="115">
        <f t="shared" si="1"/>
        <v>223.52941176470603</v>
      </c>
    </row>
    <row r="26" spans="1:10" x14ac:dyDescent="0.15">
      <c r="G26" s="103"/>
      <c r="I26" s="128">
        <f t="shared" si="0"/>
        <v>12</v>
      </c>
      <c r="J26" s="115">
        <f>J25-(J$15-30)/(J$14-1)</f>
        <v>195.88235294117661</v>
      </c>
    </row>
    <row r="27" spans="1:10" x14ac:dyDescent="0.15">
      <c r="G27" s="103"/>
      <c r="I27" s="128">
        <f t="shared" si="0"/>
        <v>13</v>
      </c>
      <c r="J27" s="115">
        <f t="shared" si="1"/>
        <v>168.23529411764719</v>
      </c>
    </row>
    <row r="28" spans="1:10" x14ac:dyDescent="0.15">
      <c r="G28" s="103"/>
      <c r="I28" s="128">
        <f t="shared" si="0"/>
        <v>14</v>
      </c>
      <c r="J28" s="115">
        <f t="shared" si="1"/>
        <v>140.58823529411777</v>
      </c>
    </row>
    <row r="29" spans="1:10" x14ac:dyDescent="0.15">
      <c r="G29" s="102"/>
      <c r="I29" s="128">
        <f t="shared" si="0"/>
        <v>15</v>
      </c>
      <c r="J29" s="115">
        <f t="shared" si="1"/>
        <v>112.94117647058835</v>
      </c>
    </row>
    <row r="30" spans="1:10" x14ac:dyDescent="0.15">
      <c r="G30" s="102"/>
      <c r="I30" s="128">
        <f t="shared" si="0"/>
        <v>16</v>
      </c>
      <c r="J30" s="115">
        <f t="shared" si="1"/>
        <v>85.294117647058926</v>
      </c>
    </row>
    <row r="31" spans="1:10" x14ac:dyDescent="0.15">
      <c r="G31" s="102"/>
      <c r="I31" s="128">
        <f t="shared" si="0"/>
        <v>17</v>
      </c>
      <c r="J31" s="115">
        <f t="shared" si="1"/>
        <v>57.647058823529512</v>
      </c>
    </row>
    <row r="32" spans="1:10" x14ac:dyDescent="0.15">
      <c r="G32" s="102"/>
      <c r="I32" s="128">
        <f t="shared" si="0"/>
        <v>18</v>
      </c>
      <c r="J32" s="115">
        <f t="shared" si="1"/>
        <v>30.000000000000099</v>
      </c>
    </row>
  </sheetData>
  <mergeCells count="3">
    <mergeCell ref="A1:A7"/>
    <mergeCell ref="B2:D2"/>
    <mergeCell ref="B4:D4"/>
  </mergeCells>
  <conditionalFormatting sqref="A17:A18 A20:A31 A33:A53 A55:A60">
    <cfRule type="duplicateValues" dxfId="63" priority="21"/>
    <cfRule type="duplicateValues" dxfId="62" priority="20"/>
    <cfRule type="duplicateValues" dxfId="61" priority="19"/>
  </conditionalFormatting>
  <conditionalFormatting sqref="A17:A18 A20:A60">
    <cfRule type="duplicateValues" dxfId="60" priority="14"/>
    <cfRule type="duplicateValues" dxfId="59" priority="15"/>
  </conditionalFormatting>
  <conditionalFormatting sqref="A19">
    <cfRule type="duplicateValues" dxfId="58" priority="1"/>
    <cfRule type="duplicateValues" dxfId="57" priority="2"/>
    <cfRule type="duplicateValues" dxfId="56" priority="3"/>
    <cfRule type="duplicateValues" dxfId="55" priority="4"/>
    <cfRule type="duplicateValues" dxfId="54" priority="5"/>
  </conditionalFormatting>
  <conditionalFormatting sqref="A32">
    <cfRule type="duplicateValues" dxfId="53" priority="16"/>
    <cfRule type="duplicateValues" dxfId="52" priority="18"/>
    <cfRule type="duplicateValues" dxfId="51" priority="17"/>
  </conditionalFormatting>
  <conditionalFormatting sqref="A54">
    <cfRule type="duplicateValues" dxfId="50" priority="11"/>
    <cfRule type="duplicateValues" dxfId="49" priority="13"/>
    <cfRule type="duplicateValues" dxfId="48" priority="12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D712-B0C1-1A49-B5E5-89B6E06DDC04}">
  <dimension ref="A1:M87"/>
  <sheetViews>
    <sheetView topLeftCell="A24" zoomScaleNormal="100" workbookViewId="0">
      <selection activeCell="A30" sqref="A30:F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356"/>
      <c r="B1" s="106"/>
      <c r="C1" s="106"/>
      <c r="D1" s="106"/>
      <c r="E1" s="106"/>
      <c r="F1" s="36"/>
    </row>
    <row r="2" spans="1:13" ht="15" customHeight="1" x14ac:dyDescent="0.15">
      <c r="A2" s="356"/>
      <c r="B2" s="357" t="s">
        <v>28</v>
      </c>
      <c r="C2" s="357"/>
      <c r="D2" s="357"/>
      <c r="E2" s="106"/>
      <c r="F2" s="36"/>
    </row>
    <row r="3" spans="1:13" ht="15" customHeight="1" x14ac:dyDescent="0.15">
      <c r="A3" s="356"/>
      <c r="B3" s="106"/>
      <c r="C3" s="106"/>
      <c r="D3" s="106"/>
      <c r="E3" s="106"/>
      <c r="F3" s="36"/>
    </row>
    <row r="4" spans="1:13" ht="15" customHeight="1" x14ac:dyDescent="0.15">
      <c r="A4" s="356"/>
      <c r="B4" s="357" t="s">
        <v>33</v>
      </c>
      <c r="C4" s="357"/>
      <c r="D4" s="357"/>
      <c r="E4" s="106"/>
      <c r="F4" s="36"/>
    </row>
    <row r="5" spans="1:13" ht="15" customHeight="1" x14ac:dyDescent="0.15">
      <c r="A5" s="356"/>
      <c r="B5" s="106"/>
      <c r="C5" s="106"/>
      <c r="D5" s="106"/>
      <c r="E5" s="106"/>
      <c r="F5" s="36"/>
    </row>
    <row r="6" spans="1:13" ht="15" customHeight="1" x14ac:dyDescent="0.15">
      <c r="A6" s="356"/>
      <c r="B6" s="95"/>
      <c r="C6" s="106"/>
      <c r="D6" s="106"/>
      <c r="E6" s="106"/>
      <c r="F6" s="36"/>
    </row>
    <row r="7" spans="1:13" ht="15" customHeight="1" x14ac:dyDescent="0.15">
      <c r="A7" s="356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43555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273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69</v>
      </c>
      <c r="L14" s="210" t="s">
        <v>17</v>
      </c>
      <c r="M14" s="211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69</v>
      </c>
      <c r="G16" s="102"/>
      <c r="I16" s="128">
        <f>I15+1</f>
        <v>2</v>
      </c>
      <c r="J16" s="115">
        <f>J15-(J$15-30)/(J$14-1)</f>
        <v>399.48529411764707</v>
      </c>
      <c r="L16" s="212">
        <f>L15+1</f>
        <v>2</v>
      </c>
      <c r="M16" s="213">
        <f>M15-(M$15-30)/(M$14-1)</f>
        <v>399.79166666666669</v>
      </c>
    </row>
    <row r="17" spans="1:13" x14ac:dyDescent="0.15">
      <c r="A17" s="74" t="s">
        <v>53</v>
      </c>
      <c r="B17" s="60">
        <v>78.8</v>
      </c>
      <c r="C17" s="60"/>
      <c r="D17" s="60"/>
      <c r="E17" s="116">
        <v>355.36764705882365</v>
      </c>
      <c r="F17" s="78">
        <v>10</v>
      </c>
      <c r="G17" s="102"/>
      <c r="I17" s="128">
        <f t="shared" ref="I17:I80" si="0">I16+1</f>
        <v>3</v>
      </c>
      <c r="J17" s="115">
        <f t="shared" ref="J17:J80" si="1">J16-(J$15-30)/(J$14-1)</f>
        <v>393.97058823529414</v>
      </c>
      <c r="L17" s="212">
        <f t="shared" ref="L17:L80" si="2">L16+1</f>
        <v>3</v>
      </c>
      <c r="M17" s="213">
        <f t="shared" ref="M17:M80" si="3">M16-(M$15-30)/(M$14-1)</f>
        <v>394.58333333333337</v>
      </c>
    </row>
    <row r="18" spans="1:13" x14ac:dyDescent="0.15">
      <c r="A18" s="164" t="s">
        <v>81</v>
      </c>
      <c r="B18" s="60">
        <v>76.599999999999994</v>
      </c>
      <c r="C18" s="60"/>
      <c r="D18" s="60"/>
      <c r="E18" s="116">
        <v>344.33823529411779</v>
      </c>
      <c r="F18" s="78">
        <v>12</v>
      </c>
      <c r="G18" s="102"/>
      <c r="I18" s="128">
        <f t="shared" si="0"/>
        <v>4</v>
      </c>
      <c r="J18" s="115">
        <f t="shared" si="1"/>
        <v>388.45588235294122</v>
      </c>
      <c r="L18" s="212">
        <f t="shared" si="2"/>
        <v>4</v>
      </c>
      <c r="M18" s="213">
        <f t="shared" si="3"/>
        <v>389.37500000000006</v>
      </c>
    </row>
    <row r="19" spans="1:13" x14ac:dyDescent="0.15">
      <c r="A19" s="74" t="s">
        <v>51</v>
      </c>
      <c r="B19" s="60">
        <v>61.8</v>
      </c>
      <c r="C19" s="60"/>
      <c r="D19" s="60"/>
      <c r="E19" s="116">
        <v>245.07352941176509</v>
      </c>
      <c r="F19" s="78">
        <v>30</v>
      </c>
      <c r="G19" s="103"/>
      <c r="I19" s="128">
        <f t="shared" si="0"/>
        <v>5</v>
      </c>
      <c r="J19" s="115">
        <f t="shared" si="1"/>
        <v>382.94117647058829</v>
      </c>
      <c r="L19" s="212">
        <f t="shared" si="2"/>
        <v>5</v>
      </c>
      <c r="M19" s="213">
        <f t="shared" si="3"/>
        <v>384.16666666666674</v>
      </c>
    </row>
    <row r="20" spans="1:13" x14ac:dyDescent="0.15">
      <c r="A20" s="74" t="s">
        <v>63</v>
      </c>
      <c r="B20" s="183">
        <v>59.4</v>
      </c>
      <c r="C20" s="183"/>
      <c r="D20" s="183"/>
      <c r="E20" s="168">
        <v>223.01470588235338</v>
      </c>
      <c r="F20" s="184">
        <v>34</v>
      </c>
      <c r="G20" s="103"/>
      <c r="I20" s="128">
        <f t="shared" si="0"/>
        <v>6</v>
      </c>
      <c r="J20" s="115">
        <f>J19-(J$15-30)/(J$14-1)</f>
        <v>377.42647058823536</v>
      </c>
      <c r="L20" s="212">
        <f t="shared" si="2"/>
        <v>6</v>
      </c>
      <c r="M20" s="213">
        <f>M19-(M$15-30)/(M$14-1)</f>
        <v>378.95833333333343</v>
      </c>
    </row>
    <row r="21" spans="1:13" x14ac:dyDescent="0.15">
      <c r="A21" s="74" t="s">
        <v>125</v>
      </c>
      <c r="B21" s="60">
        <v>57</v>
      </c>
      <c r="C21" s="60"/>
      <c r="D21" s="60"/>
      <c r="E21" s="116">
        <v>211.98529411764753</v>
      </c>
      <c r="F21" s="78">
        <v>36</v>
      </c>
      <c r="G21" s="103"/>
      <c r="I21" s="128">
        <f t="shared" si="0"/>
        <v>7</v>
      </c>
      <c r="J21" s="115">
        <f t="shared" si="1"/>
        <v>371.91176470588243</v>
      </c>
      <c r="L21" s="212">
        <f t="shared" si="2"/>
        <v>7</v>
      </c>
      <c r="M21" s="213">
        <f t="shared" si="3"/>
        <v>373.75000000000011</v>
      </c>
    </row>
    <row r="22" spans="1:13" x14ac:dyDescent="0.15">
      <c r="A22" s="74" t="s">
        <v>124</v>
      </c>
      <c r="B22" s="60">
        <v>50.2</v>
      </c>
      <c r="C22" s="60"/>
      <c r="D22" s="60"/>
      <c r="E22" s="116">
        <v>189.92647058823582</v>
      </c>
      <c r="F22" s="78">
        <v>40</v>
      </c>
      <c r="G22" s="104"/>
      <c r="I22" s="128">
        <f t="shared" si="0"/>
        <v>8</v>
      </c>
      <c r="J22" s="115">
        <f t="shared" si="1"/>
        <v>366.39705882352951</v>
      </c>
      <c r="L22" s="212">
        <f t="shared" si="2"/>
        <v>8</v>
      </c>
      <c r="M22" s="213">
        <f t="shared" si="3"/>
        <v>368.5416666666668</v>
      </c>
    </row>
    <row r="23" spans="1:13" x14ac:dyDescent="0.15">
      <c r="A23" s="74" t="s">
        <v>149</v>
      </c>
      <c r="B23" s="60">
        <v>46.4</v>
      </c>
      <c r="C23" s="60"/>
      <c r="D23" s="60"/>
      <c r="E23" s="117">
        <v>184.41176470588289</v>
      </c>
      <c r="F23" s="91">
        <v>41</v>
      </c>
      <c r="G23" s="103"/>
      <c r="I23" s="128">
        <f t="shared" si="0"/>
        <v>9</v>
      </c>
      <c r="J23" s="115">
        <f t="shared" si="1"/>
        <v>360.88235294117658</v>
      </c>
      <c r="L23" s="212">
        <f t="shared" si="2"/>
        <v>9</v>
      </c>
      <c r="M23" s="213">
        <f t="shared" si="3"/>
        <v>363.33333333333348</v>
      </c>
    </row>
    <row r="24" spans="1:13" x14ac:dyDescent="0.15">
      <c r="A24" s="74" t="s">
        <v>112</v>
      </c>
      <c r="B24" s="60">
        <v>44</v>
      </c>
      <c r="C24" s="60"/>
      <c r="D24" s="60"/>
      <c r="E24" s="116">
        <v>162.35294117647118</v>
      </c>
      <c r="F24" s="78">
        <v>45</v>
      </c>
      <c r="G24" s="103"/>
      <c r="I24" s="128">
        <f t="shared" si="0"/>
        <v>10</v>
      </c>
      <c r="J24" s="115">
        <f t="shared" si="1"/>
        <v>355.36764705882365</v>
      </c>
      <c r="L24" s="212">
        <f t="shared" si="2"/>
        <v>10</v>
      </c>
      <c r="M24" s="213">
        <f t="shared" si="3"/>
        <v>358.12500000000017</v>
      </c>
    </row>
    <row r="25" spans="1:13" x14ac:dyDescent="0.15">
      <c r="A25" s="74" t="s">
        <v>59</v>
      </c>
      <c r="B25" s="60">
        <v>43.6</v>
      </c>
      <c r="C25" s="60"/>
      <c r="D25" s="60"/>
      <c r="E25" s="116">
        <v>156.83823529411825</v>
      </c>
      <c r="F25" s="78">
        <v>46</v>
      </c>
      <c r="G25" s="103"/>
      <c r="I25" s="128">
        <f t="shared" si="0"/>
        <v>11</v>
      </c>
      <c r="J25" s="115">
        <f t="shared" si="1"/>
        <v>349.85294117647072</v>
      </c>
      <c r="L25" s="212">
        <f t="shared" si="2"/>
        <v>11</v>
      </c>
      <c r="M25" s="213">
        <f t="shared" si="3"/>
        <v>352.91666666666686</v>
      </c>
    </row>
    <row r="26" spans="1:13" x14ac:dyDescent="0.15">
      <c r="A26" s="74" t="s">
        <v>111</v>
      </c>
      <c r="B26" s="60">
        <v>42.4</v>
      </c>
      <c r="C26" s="60"/>
      <c r="D26" s="60"/>
      <c r="E26" s="116">
        <v>151.32352941176532</v>
      </c>
      <c r="F26" s="78">
        <v>47</v>
      </c>
      <c r="G26" s="103"/>
      <c r="I26" s="128">
        <f t="shared" si="0"/>
        <v>12</v>
      </c>
      <c r="J26" s="115">
        <f t="shared" si="1"/>
        <v>344.33823529411779</v>
      </c>
      <c r="L26" s="212">
        <f t="shared" si="2"/>
        <v>12</v>
      </c>
      <c r="M26" s="213">
        <f t="shared" si="3"/>
        <v>347.70833333333354</v>
      </c>
    </row>
    <row r="27" spans="1:13" x14ac:dyDescent="0.15">
      <c r="A27" s="74" t="s">
        <v>55</v>
      </c>
      <c r="B27" s="60">
        <v>37.6</v>
      </c>
      <c r="C27" s="60"/>
      <c r="D27" s="60"/>
      <c r="E27" s="116">
        <v>118.23529411764773</v>
      </c>
      <c r="F27" s="78">
        <v>53</v>
      </c>
      <c r="G27" s="103"/>
      <c r="I27" s="128">
        <f t="shared" si="0"/>
        <v>13</v>
      </c>
      <c r="J27" s="115">
        <f t="shared" si="1"/>
        <v>338.82352941176487</v>
      </c>
      <c r="L27" s="212">
        <f t="shared" si="2"/>
        <v>13</v>
      </c>
      <c r="M27" s="213">
        <f t="shared" si="3"/>
        <v>342.50000000000023</v>
      </c>
    </row>
    <row r="28" spans="1:13" x14ac:dyDescent="0.15">
      <c r="A28" s="74" t="s">
        <v>126</v>
      </c>
      <c r="B28" s="60">
        <v>34.799999999999997</v>
      </c>
      <c r="C28" s="60"/>
      <c r="D28" s="60"/>
      <c r="E28" s="116">
        <v>101.6911764705889</v>
      </c>
      <c r="F28" s="78">
        <v>56</v>
      </c>
      <c r="G28" s="103"/>
      <c r="I28" s="128">
        <f t="shared" si="0"/>
        <v>14</v>
      </c>
      <c r="J28" s="115">
        <f t="shared" si="1"/>
        <v>333.30882352941194</v>
      </c>
      <c r="L28" s="212">
        <f t="shared" si="2"/>
        <v>14</v>
      </c>
      <c r="M28" s="213">
        <f t="shared" si="3"/>
        <v>337.29166666666691</v>
      </c>
    </row>
    <row r="29" spans="1:13" x14ac:dyDescent="0.15">
      <c r="G29" s="102"/>
      <c r="I29" s="128">
        <f t="shared" si="0"/>
        <v>15</v>
      </c>
      <c r="J29" s="115">
        <f t="shared" si="1"/>
        <v>327.79411764705901</v>
      </c>
      <c r="L29" s="212">
        <f t="shared" si="2"/>
        <v>15</v>
      </c>
      <c r="M29" s="213">
        <f t="shared" si="3"/>
        <v>332.0833333333336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322.27941176470608</v>
      </c>
      <c r="L30" s="212">
        <f t="shared" si="2"/>
        <v>16</v>
      </c>
      <c r="M30" s="213">
        <f t="shared" si="3"/>
        <v>326.87500000000028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316.76470588235316</v>
      </c>
      <c r="L31" s="212">
        <f t="shared" si="2"/>
        <v>17</v>
      </c>
      <c r="M31" s="213">
        <f t="shared" si="3"/>
        <v>321.66666666666697</v>
      </c>
    </row>
    <row r="32" spans="1:13" x14ac:dyDescent="0.15">
      <c r="A32" s="186" t="s">
        <v>49</v>
      </c>
      <c r="B32" s="187"/>
      <c r="C32" s="187"/>
      <c r="D32" s="187"/>
      <c r="E32" s="188">
        <v>358</v>
      </c>
      <c r="F32" s="189">
        <v>10</v>
      </c>
      <c r="G32" s="102"/>
      <c r="I32" s="128">
        <f t="shared" si="0"/>
        <v>18</v>
      </c>
      <c r="J32" s="115">
        <f t="shared" si="1"/>
        <v>311.25000000000023</v>
      </c>
      <c r="L32" s="212">
        <f t="shared" si="2"/>
        <v>18</v>
      </c>
      <c r="M32" s="213">
        <f t="shared" si="3"/>
        <v>316.45833333333366</v>
      </c>
    </row>
    <row r="33" spans="1:13" x14ac:dyDescent="0.15">
      <c r="A33" s="190" t="s">
        <v>48</v>
      </c>
      <c r="B33" s="187"/>
      <c r="C33" s="187"/>
      <c r="D33" s="187"/>
      <c r="E33" s="188">
        <v>171</v>
      </c>
      <c r="F33" s="189">
        <v>46</v>
      </c>
      <c r="I33" s="128">
        <f t="shared" si="0"/>
        <v>19</v>
      </c>
      <c r="J33" s="115">
        <f t="shared" si="1"/>
        <v>305.7352941176473</v>
      </c>
      <c r="L33" s="212">
        <f t="shared" si="2"/>
        <v>19</v>
      </c>
      <c r="M33" s="213">
        <f t="shared" si="3"/>
        <v>311.25000000000034</v>
      </c>
    </row>
    <row r="34" spans="1:13" x14ac:dyDescent="0.15">
      <c r="I34" s="128">
        <f t="shared" si="0"/>
        <v>20</v>
      </c>
      <c r="J34" s="115">
        <f t="shared" si="1"/>
        <v>300.22058823529437</v>
      </c>
      <c r="L34" s="212">
        <f t="shared" si="2"/>
        <v>20</v>
      </c>
      <c r="M34" s="213">
        <f t="shared" si="3"/>
        <v>306.04166666666703</v>
      </c>
    </row>
    <row r="35" spans="1:13" x14ac:dyDescent="0.15">
      <c r="I35" s="128">
        <f t="shared" si="0"/>
        <v>21</v>
      </c>
      <c r="J35" s="115">
        <f t="shared" si="1"/>
        <v>294.70588235294144</v>
      </c>
      <c r="L35" s="212">
        <f t="shared" si="2"/>
        <v>21</v>
      </c>
      <c r="M35" s="213">
        <f t="shared" si="3"/>
        <v>300.83333333333371</v>
      </c>
    </row>
    <row r="36" spans="1:13" x14ac:dyDescent="0.15">
      <c r="I36" s="128">
        <f t="shared" si="0"/>
        <v>22</v>
      </c>
      <c r="J36" s="115">
        <f t="shared" si="1"/>
        <v>289.19117647058852</v>
      </c>
      <c r="L36" s="212">
        <f t="shared" si="2"/>
        <v>22</v>
      </c>
      <c r="M36" s="213">
        <f t="shared" si="3"/>
        <v>295.6250000000004</v>
      </c>
    </row>
    <row r="37" spans="1:13" x14ac:dyDescent="0.15">
      <c r="I37" s="128">
        <f t="shared" si="0"/>
        <v>23</v>
      </c>
      <c r="J37" s="115">
        <f t="shared" si="1"/>
        <v>283.67647058823559</v>
      </c>
      <c r="L37" s="212">
        <f t="shared" si="2"/>
        <v>23</v>
      </c>
      <c r="M37" s="213">
        <f t="shared" si="3"/>
        <v>290.41666666666708</v>
      </c>
    </row>
    <row r="38" spans="1:13" x14ac:dyDescent="0.15">
      <c r="I38" s="128">
        <f t="shared" si="0"/>
        <v>24</v>
      </c>
      <c r="J38" s="115">
        <f t="shared" si="1"/>
        <v>278.16176470588266</v>
      </c>
      <c r="L38" s="212">
        <f t="shared" si="2"/>
        <v>24</v>
      </c>
      <c r="M38" s="213">
        <f t="shared" si="3"/>
        <v>285.20833333333377</v>
      </c>
    </row>
    <row r="39" spans="1:13" x14ac:dyDescent="0.15">
      <c r="I39" s="128">
        <f t="shared" si="0"/>
        <v>25</v>
      </c>
      <c r="J39" s="115">
        <f t="shared" si="1"/>
        <v>272.64705882352973</v>
      </c>
      <c r="L39" s="212">
        <f t="shared" si="2"/>
        <v>25</v>
      </c>
      <c r="M39" s="213">
        <f t="shared" si="3"/>
        <v>280.00000000000045</v>
      </c>
    </row>
    <row r="40" spans="1:13" x14ac:dyDescent="0.15">
      <c r="I40" s="128">
        <f t="shared" si="0"/>
        <v>26</v>
      </c>
      <c r="J40" s="115">
        <f t="shared" si="1"/>
        <v>267.1323529411768</v>
      </c>
      <c r="L40" s="212">
        <f t="shared" si="2"/>
        <v>26</v>
      </c>
      <c r="M40" s="213">
        <f t="shared" si="3"/>
        <v>274.79166666666714</v>
      </c>
    </row>
    <row r="41" spans="1:13" x14ac:dyDescent="0.15">
      <c r="I41" s="128">
        <f t="shared" si="0"/>
        <v>27</v>
      </c>
      <c r="J41" s="115">
        <f t="shared" si="1"/>
        <v>261.61764705882388</v>
      </c>
      <c r="L41" s="212">
        <f t="shared" si="2"/>
        <v>27</v>
      </c>
      <c r="M41" s="213">
        <f t="shared" si="3"/>
        <v>269.58333333333383</v>
      </c>
    </row>
    <row r="42" spans="1:13" x14ac:dyDescent="0.15">
      <c r="I42" s="128">
        <f t="shared" si="0"/>
        <v>28</v>
      </c>
      <c r="J42" s="115">
        <f t="shared" si="1"/>
        <v>256.10294117647095</v>
      </c>
      <c r="L42" s="212">
        <f t="shared" si="2"/>
        <v>28</v>
      </c>
      <c r="M42" s="213">
        <f t="shared" si="3"/>
        <v>264.37500000000051</v>
      </c>
    </row>
    <row r="43" spans="1:13" x14ac:dyDescent="0.15">
      <c r="I43" s="128">
        <f t="shared" si="0"/>
        <v>29</v>
      </c>
      <c r="J43" s="115">
        <f t="shared" si="1"/>
        <v>250.58823529411802</v>
      </c>
      <c r="L43" s="212">
        <f t="shared" si="2"/>
        <v>29</v>
      </c>
      <c r="M43" s="213">
        <f t="shared" si="3"/>
        <v>259.1666666666672</v>
      </c>
    </row>
    <row r="44" spans="1:13" x14ac:dyDescent="0.15">
      <c r="I44" s="128">
        <f t="shared" si="0"/>
        <v>30</v>
      </c>
      <c r="J44" s="115">
        <f t="shared" si="1"/>
        <v>245.07352941176509</v>
      </c>
      <c r="L44" s="212">
        <f t="shared" si="2"/>
        <v>30</v>
      </c>
      <c r="M44" s="213">
        <f t="shared" si="3"/>
        <v>253.95833333333385</v>
      </c>
    </row>
    <row r="45" spans="1:13" x14ac:dyDescent="0.15">
      <c r="I45" s="128">
        <f t="shared" si="0"/>
        <v>31</v>
      </c>
      <c r="J45" s="115">
        <f t="shared" si="1"/>
        <v>239.55882352941217</v>
      </c>
      <c r="L45" s="212">
        <f t="shared" si="2"/>
        <v>31</v>
      </c>
      <c r="M45" s="213">
        <f t="shared" si="3"/>
        <v>248.75000000000051</v>
      </c>
    </row>
    <row r="46" spans="1:13" x14ac:dyDescent="0.15">
      <c r="I46" s="128">
        <f t="shared" si="0"/>
        <v>32</v>
      </c>
      <c r="J46" s="115">
        <f t="shared" si="1"/>
        <v>234.04411764705924</v>
      </c>
      <c r="L46" s="212">
        <f t="shared" si="2"/>
        <v>32</v>
      </c>
      <c r="M46" s="213">
        <f t="shared" si="3"/>
        <v>243.54166666666717</v>
      </c>
    </row>
    <row r="47" spans="1:13" x14ac:dyDescent="0.15">
      <c r="I47" s="128">
        <f t="shared" si="0"/>
        <v>33</v>
      </c>
      <c r="J47" s="115">
        <f t="shared" si="1"/>
        <v>228.52941176470631</v>
      </c>
      <c r="L47" s="212">
        <f t="shared" si="2"/>
        <v>33</v>
      </c>
      <c r="M47" s="213">
        <f t="shared" si="3"/>
        <v>238.33333333333383</v>
      </c>
    </row>
    <row r="48" spans="1:13" x14ac:dyDescent="0.15">
      <c r="I48" s="128">
        <f t="shared" si="0"/>
        <v>34</v>
      </c>
      <c r="J48" s="115">
        <f t="shared" si="1"/>
        <v>223.01470588235338</v>
      </c>
      <c r="L48" s="212">
        <f t="shared" si="2"/>
        <v>34</v>
      </c>
      <c r="M48" s="213">
        <f t="shared" si="3"/>
        <v>233.12500000000048</v>
      </c>
    </row>
    <row r="49" spans="9:13" x14ac:dyDescent="0.15">
      <c r="I49" s="128">
        <f t="shared" si="0"/>
        <v>35</v>
      </c>
      <c r="J49" s="115">
        <f t="shared" si="1"/>
        <v>217.50000000000045</v>
      </c>
      <c r="L49" s="212">
        <f t="shared" si="2"/>
        <v>35</v>
      </c>
      <c r="M49" s="213">
        <f t="shared" si="3"/>
        <v>227.91666666666714</v>
      </c>
    </row>
    <row r="50" spans="9:13" x14ac:dyDescent="0.15">
      <c r="I50" s="128">
        <f t="shared" si="0"/>
        <v>36</v>
      </c>
      <c r="J50" s="115">
        <f t="shared" si="1"/>
        <v>211.98529411764753</v>
      </c>
      <c r="L50" s="212">
        <f t="shared" si="2"/>
        <v>36</v>
      </c>
      <c r="M50" s="213">
        <f t="shared" si="3"/>
        <v>222.7083333333338</v>
      </c>
    </row>
    <row r="51" spans="9:13" x14ac:dyDescent="0.15">
      <c r="I51" s="128">
        <f t="shared" si="0"/>
        <v>37</v>
      </c>
      <c r="J51" s="115">
        <f t="shared" si="1"/>
        <v>206.4705882352946</v>
      </c>
      <c r="L51" s="212">
        <f t="shared" si="2"/>
        <v>37</v>
      </c>
      <c r="M51" s="213">
        <f t="shared" si="3"/>
        <v>217.50000000000045</v>
      </c>
    </row>
    <row r="52" spans="9:13" x14ac:dyDescent="0.15">
      <c r="I52" s="128">
        <f t="shared" si="0"/>
        <v>38</v>
      </c>
      <c r="J52" s="115">
        <f t="shared" si="1"/>
        <v>200.95588235294167</v>
      </c>
      <c r="L52" s="212">
        <f t="shared" si="2"/>
        <v>38</v>
      </c>
      <c r="M52" s="213">
        <f t="shared" si="3"/>
        <v>212.29166666666711</v>
      </c>
    </row>
    <row r="53" spans="9:13" x14ac:dyDescent="0.15">
      <c r="I53" s="128">
        <f t="shared" si="0"/>
        <v>39</v>
      </c>
      <c r="J53" s="115">
        <f t="shared" si="1"/>
        <v>195.44117647058874</v>
      </c>
      <c r="L53" s="212">
        <f t="shared" si="2"/>
        <v>39</v>
      </c>
      <c r="M53" s="213">
        <f t="shared" si="3"/>
        <v>207.08333333333377</v>
      </c>
    </row>
    <row r="54" spans="9:13" x14ac:dyDescent="0.15">
      <c r="I54" s="128">
        <f t="shared" si="0"/>
        <v>40</v>
      </c>
      <c r="J54" s="115">
        <f t="shared" si="1"/>
        <v>189.92647058823582</v>
      </c>
      <c r="L54" s="212">
        <f t="shared" si="2"/>
        <v>40</v>
      </c>
      <c r="M54" s="213">
        <f t="shared" si="3"/>
        <v>201.87500000000043</v>
      </c>
    </row>
    <row r="55" spans="9:13" x14ac:dyDescent="0.15">
      <c r="I55" s="128">
        <f t="shared" si="0"/>
        <v>41</v>
      </c>
      <c r="J55" s="115">
        <f t="shared" si="1"/>
        <v>184.41176470588289</v>
      </c>
      <c r="L55" s="212">
        <f t="shared" si="2"/>
        <v>41</v>
      </c>
      <c r="M55" s="213">
        <f t="shared" si="3"/>
        <v>196.66666666666708</v>
      </c>
    </row>
    <row r="56" spans="9:13" x14ac:dyDescent="0.15">
      <c r="I56" s="128">
        <f t="shared" si="0"/>
        <v>42</v>
      </c>
      <c r="J56" s="115">
        <f t="shared" si="1"/>
        <v>178.89705882352996</v>
      </c>
      <c r="L56" s="212">
        <f t="shared" si="2"/>
        <v>42</v>
      </c>
      <c r="M56" s="213">
        <f t="shared" si="3"/>
        <v>191.45833333333374</v>
      </c>
    </row>
    <row r="57" spans="9:13" x14ac:dyDescent="0.15">
      <c r="I57" s="128">
        <f t="shared" si="0"/>
        <v>43</v>
      </c>
      <c r="J57" s="115">
        <f t="shared" si="1"/>
        <v>173.38235294117703</v>
      </c>
      <c r="L57" s="212">
        <f t="shared" si="2"/>
        <v>43</v>
      </c>
      <c r="M57" s="213">
        <f t="shared" si="3"/>
        <v>186.2500000000004</v>
      </c>
    </row>
    <row r="58" spans="9:13" x14ac:dyDescent="0.15">
      <c r="I58" s="128">
        <f t="shared" si="0"/>
        <v>44</v>
      </c>
      <c r="J58" s="115">
        <f t="shared" si="1"/>
        <v>167.8676470588241</v>
      </c>
      <c r="L58" s="212">
        <f t="shared" si="2"/>
        <v>44</v>
      </c>
      <c r="M58" s="213">
        <f t="shared" si="3"/>
        <v>181.04166666666706</v>
      </c>
    </row>
    <row r="59" spans="9:13" x14ac:dyDescent="0.15">
      <c r="I59" s="128">
        <f t="shared" si="0"/>
        <v>45</v>
      </c>
      <c r="J59" s="115">
        <f t="shared" si="1"/>
        <v>162.35294117647118</v>
      </c>
      <c r="L59" s="212">
        <f t="shared" si="2"/>
        <v>45</v>
      </c>
      <c r="M59" s="213">
        <f t="shared" si="3"/>
        <v>175.83333333333371</v>
      </c>
    </row>
    <row r="60" spans="9:13" x14ac:dyDescent="0.15">
      <c r="I60" s="128">
        <f t="shared" si="0"/>
        <v>46</v>
      </c>
      <c r="J60" s="115">
        <f t="shared" si="1"/>
        <v>156.83823529411825</v>
      </c>
      <c r="L60" s="212">
        <f t="shared" si="2"/>
        <v>46</v>
      </c>
      <c r="M60" s="213">
        <f t="shared" si="3"/>
        <v>170.62500000000037</v>
      </c>
    </row>
    <row r="61" spans="9:13" x14ac:dyDescent="0.15">
      <c r="I61" s="128">
        <f t="shared" si="0"/>
        <v>47</v>
      </c>
      <c r="J61" s="115">
        <f t="shared" si="1"/>
        <v>151.32352941176532</v>
      </c>
      <c r="L61" s="212">
        <f t="shared" si="2"/>
        <v>47</v>
      </c>
      <c r="M61" s="213">
        <f t="shared" si="3"/>
        <v>165.41666666666703</v>
      </c>
    </row>
    <row r="62" spans="9:13" x14ac:dyDescent="0.15">
      <c r="I62" s="128">
        <f t="shared" si="0"/>
        <v>48</v>
      </c>
      <c r="J62" s="115">
        <f t="shared" si="1"/>
        <v>145.80882352941239</v>
      </c>
      <c r="L62" s="212">
        <f t="shared" si="2"/>
        <v>48</v>
      </c>
      <c r="M62" s="213">
        <f t="shared" si="3"/>
        <v>160.20833333333368</v>
      </c>
    </row>
    <row r="63" spans="9:13" x14ac:dyDescent="0.15">
      <c r="I63" s="128">
        <f t="shared" si="0"/>
        <v>49</v>
      </c>
      <c r="J63" s="115">
        <f t="shared" si="1"/>
        <v>140.29411764705947</v>
      </c>
      <c r="L63" s="212">
        <f t="shared" si="2"/>
        <v>49</v>
      </c>
      <c r="M63" s="213">
        <f t="shared" si="3"/>
        <v>155.00000000000034</v>
      </c>
    </row>
    <row r="64" spans="9:13" x14ac:dyDescent="0.15">
      <c r="I64" s="128">
        <f t="shared" si="0"/>
        <v>50</v>
      </c>
      <c r="J64" s="115">
        <f t="shared" si="1"/>
        <v>134.77941176470654</v>
      </c>
      <c r="L64" s="212">
        <f t="shared" si="2"/>
        <v>50</v>
      </c>
      <c r="M64" s="213">
        <f t="shared" si="3"/>
        <v>149.791666666667</v>
      </c>
    </row>
    <row r="65" spans="9:13" x14ac:dyDescent="0.15">
      <c r="I65" s="128">
        <f t="shared" si="0"/>
        <v>51</v>
      </c>
      <c r="J65" s="115">
        <f t="shared" si="1"/>
        <v>129.26470588235361</v>
      </c>
      <c r="L65" s="212">
        <f t="shared" si="2"/>
        <v>51</v>
      </c>
      <c r="M65" s="213">
        <f t="shared" si="3"/>
        <v>144.58333333333366</v>
      </c>
    </row>
    <row r="66" spans="9:13" x14ac:dyDescent="0.15">
      <c r="I66" s="128">
        <f t="shared" si="0"/>
        <v>52</v>
      </c>
      <c r="J66" s="115">
        <f t="shared" si="1"/>
        <v>123.75000000000067</v>
      </c>
      <c r="L66" s="212">
        <f t="shared" si="2"/>
        <v>52</v>
      </c>
      <c r="M66" s="213">
        <f t="shared" si="3"/>
        <v>139.37500000000031</v>
      </c>
    </row>
    <row r="67" spans="9:13" x14ac:dyDescent="0.15">
      <c r="I67" s="128">
        <f t="shared" si="0"/>
        <v>53</v>
      </c>
      <c r="J67" s="115">
        <f t="shared" si="1"/>
        <v>118.23529411764773</v>
      </c>
      <c r="L67" s="212">
        <f t="shared" si="2"/>
        <v>53</v>
      </c>
      <c r="M67" s="213">
        <f t="shared" si="3"/>
        <v>134.16666666666697</v>
      </c>
    </row>
    <row r="68" spans="9:13" x14ac:dyDescent="0.15">
      <c r="I68" s="128">
        <f t="shared" si="0"/>
        <v>54</v>
      </c>
      <c r="J68" s="115">
        <f t="shared" si="1"/>
        <v>112.72058823529478</v>
      </c>
      <c r="L68" s="212">
        <f t="shared" si="2"/>
        <v>54</v>
      </c>
      <c r="M68" s="213">
        <f t="shared" si="3"/>
        <v>128.95833333333363</v>
      </c>
    </row>
    <row r="69" spans="9:13" x14ac:dyDescent="0.15">
      <c r="I69" s="128">
        <f t="shared" si="0"/>
        <v>55</v>
      </c>
      <c r="J69" s="115">
        <f t="shared" si="1"/>
        <v>107.20588235294184</v>
      </c>
      <c r="L69" s="212">
        <f t="shared" si="2"/>
        <v>55</v>
      </c>
      <c r="M69" s="213">
        <f t="shared" si="3"/>
        <v>123.7500000000003</v>
      </c>
    </row>
    <row r="70" spans="9:13" x14ac:dyDescent="0.15">
      <c r="I70" s="128">
        <f t="shared" si="0"/>
        <v>56</v>
      </c>
      <c r="J70" s="115">
        <f t="shared" si="1"/>
        <v>101.6911764705889</v>
      </c>
      <c r="L70" s="212">
        <f t="shared" si="2"/>
        <v>56</v>
      </c>
      <c r="M70" s="213">
        <f t="shared" si="3"/>
        <v>118.54166666666697</v>
      </c>
    </row>
    <row r="71" spans="9:13" x14ac:dyDescent="0.15">
      <c r="I71" s="128">
        <f t="shared" si="0"/>
        <v>57</v>
      </c>
      <c r="J71" s="115">
        <f t="shared" si="1"/>
        <v>96.176470588235958</v>
      </c>
      <c r="L71" s="212">
        <f t="shared" si="2"/>
        <v>57</v>
      </c>
      <c r="M71" s="213">
        <f t="shared" si="3"/>
        <v>113.33333333333364</v>
      </c>
    </row>
    <row r="72" spans="9:13" x14ac:dyDescent="0.15">
      <c r="I72" s="128">
        <f t="shared" si="0"/>
        <v>58</v>
      </c>
      <c r="J72" s="115">
        <f t="shared" si="1"/>
        <v>90.661764705883016</v>
      </c>
      <c r="L72" s="212">
        <f t="shared" si="2"/>
        <v>58</v>
      </c>
      <c r="M72" s="213">
        <f t="shared" si="3"/>
        <v>108.12500000000031</v>
      </c>
    </row>
    <row r="73" spans="9:13" x14ac:dyDescent="0.15">
      <c r="I73" s="128">
        <f t="shared" si="0"/>
        <v>59</v>
      </c>
      <c r="J73" s="115">
        <f t="shared" si="1"/>
        <v>85.147058823530074</v>
      </c>
      <c r="L73" s="212">
        <f t="shared" si="2"/>
        <v>59</v>
      </c>
      <c r="M73" s="213">
        <f t="shared" si="3"/>
        <v>102.91666666666698</v>
      </c>
    </row>
    <row r="74" spans="9:13" x14ac:dyDescent="0.15">
      <c r="I74" s="128">
        <f t="shared" si="0"/>
        <v>60</v>
      </c>
      <c r="J74" s="115">
        <f t="shared" si="1"/>
        <v>79.632352941177132</v>
      </c>
      <c r="L74" s="212">
        <f t="shared" si="2"/>
        <v>60</v>
      </c>
      <c r="M74" s="213">
        <f t="shared" si="3"/>
        <v>97.708333333333655</v>
      </c>
    </row>
    <row r="75" spans="9:13" x14ac:dyDescent="0.15">
      <c r="I75" s="128">
        <f t="shared" si="0"/>
        <v>61</v>
      </c>
      <c r="J75" s="115">
        <f t="shared" si="1"/>
        <v>74.11764705882419</v>
      </c>
      <c r="L75" s="212">
        <f t="shared" si="2"/>
        <v>61</v>
      </c>
      <c r="M75" s="213">
        <f t="shared" si="3"/>
        <v>92.500000000000327</v>
      </c>
    </row>
    <row r="76" spans="9:13" x14ac:dyDescent="0.15">
      <c r="I76" s="128">
        <f t="shared" si="0"/>
        <v>62</v>
      </c>
      <c r="J76" s="115">
        <f t="shared" si="1"/>
        <v>68.602941176471248</v>
      </c>
      <c r="L76" s="212">
        <f t="shared" si="2"/>
        <v>62</v>
      </c>
      <c r="M76" s="213">
        <f t="shared" si="3"/>
        <v>87.291666666666998</v>
      </c>
    </row>
    <row r="77" spans="9:13" x14ac:dyDescent="0.15">
      <c r="I77" s="128">
        <f t="shared" si="0"/>
        <v>63</v>
      </c>
      <c r="J77" s="115">
        <f t="shared" si="1"/>
        <v>63.088235294118306</v>
      </c>
      <c r="L77" s="212">
        <f t="shared" si="2"/>
        <v>63</v>
      </c>
      <c r="M77" s="213">
        <f t="shared" si="3"/>
        <v>82.08333333333367</v>
      </c>
    </row>
    <row r="78" spans="9:13" x14ac:dyDescent="0.15">
      <c r="I78" s="128">
        <f t="shared" si="0"/>
        <v>64</v>
      </c>
      <c r="J78" s="115">
        <f t="shared" si="1"/>
        <v>57.573529411765364</v>
      </c>
      <c r="L78" s="212">
        <f t="shared" si="2"/>
        <v>64</v>
      </c>
      <c r="M78" s="213">
        <f t="shared" si="3"/>
        <v>76.875000000000341</v>
      </c>
    </row>
    <row r="79" spans="9:13" x14ac:dyDescent="0.15">
      <c r="I79" s="128">
        <f t="shared" si="0"/>
        <v>65</v>
      </c>
      <c r="J79" s="115">
        <f t="shared" si="1"/>
        <v>52.058823529412422</v>
      </c>
      <c r="L79" s="212">
        <f t="shared" si="2"/>
        <v>65</v>
      </c>
      <c r="M79" s="213">
        <f t="shared" si="3"/>
        <v>71.666666666667012</v>
      </c>
    </row>
    <row r="80" spans="9:13" x14ac:dyDescent="0.15">
      <c r="I80" s="128">
        <f t="shared" si="0"/>
        <v>66</v>
      </c>
      <c r="J80" s="115">
        <f t="shared" si="1"/>
        <v>46.54411764705948</v>
      </c>
      <c r="L80" s="212">
        <f t="shared" si="2"/>
        <v>66</v>
      </c>
      <c r="M80" s="213">
        <f t="shared" si="3"/>
        <v>66.458333333333684</v>
      </c>
    </row>
    <row r="81" spans="9:13" x14ac:dyDescent="0.15">
      <c r="I81" s="128">
        <f t="shared" ref="I81:I83" si="4">I80+1</f>
        <v>67</v>
      </c>
      <c r="J81" s="115">
        <f t="shared" ref="J81:J83" si="5">J80-(J$15-30)/(J$14-1)</f>
        <v>41.029411764706538</v>
      </c>
      <c r="L81" s="212">
        <f t="shared" ref="L81:L87" si="6">L80+1</f>
        <v>67</v>
      </c>
      <c r="M81" s="213">
        <f t="shared" ref="M81:M87" si="7">M80-(M$15-30)/(M$14-1)</f>
        <v>61.250000000000348</v>
      </c>
    </row>
    <row r="82" spans="9:13" x14ac:dyDescent="0.15">
      <c r="I82" s="128">
        <f t="shared" si="4"/>
        <v>68</v>
      </c>
      <c r="J82" s="115">
        <f t="shared" si="5"/>
        <v>35.514705882353596</v>
      </c>
      <c r="L82" s="212">
        <f t="shared" si="6"/>
        <v>68</v>
      </c>
      <c r="M82" s="213">
        <f t="shared" si="7"/>
        <v>56.041666666667012</v>
      </c>
    </row>
    <row r="83" spans="9:13" x14ac:dyDescent="0.15">
      <c r="I83" s="128">
        <f t="shared" si="4"/>
        <v>69</v>
      </c>
      <c r="J83" s="115">
        <f t="shared" si="5"/>
        <v>30.000000000000654</v>
      </c>
      <c r="L83" s="212">
        <f t="shared" si="6"/>
        <v>69</v>
      </c>
      <c r="M83" s="213">
        <f t="shared" si="7"/>
        <v>50.833333333333677</v>
      </c>
    </row>
    <row r="84" spans="9:13" x14ac:dyDescent="0.15">
      <c r="I84" s="128"/>
      <c r="J84" s="115"/>
      <c r="L84" s="212">
        <f t="shared" si="6"/>
        <v>70</v>
      </c>
      <c r="M84" s="213">
        <f t="shared" si="7"/>
        <v>45.625000000000341</v>
      </c>
    </row>
    <row r="85" spans="9:13" x14ac:dyDescent="0.15">
      <c r="I85" s="128"/>
      <c r="J85" s="115"/>
      <c r="L85" s="212">
        <f t="shared" si="6"/>
        <v>71</v>
      </c>
      <c r="M85" s="213">
        <f t="shared" si="7"/>
        <v>40.416666666667005</v>
      </c>
    </row>
    <row r="86" spans="9:13" x14ac:dyDescent="0.15">
      <c r="I86" s="128"/>
      <c r="J86" s="115"/>
      <c r="L86" s="212">
        <f t="shared" si="6"/>
        <v>72</v>
      </c>
      <c r="M86" s="213">
        <f t="shared" si="7"/>
        <v>35.20833333333367</v>
      </c>
    </row>
    <row r="87" spans="9:13" x14ac:dyDescent="0.15">
      <c r="L87" s="212">
        <f t="shared" si="6"/>
        <v>73</v>
      </c>
      <c r="M87" s="213">
        <f t="shared" si="7"/>
        <v>30.000000000000338</v>
      </c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4:A53 A55:A60">
    <cfRule type="duplicateValues" dxfId="47" priority="16"/>
    <cfRule type="duplicateValues" dxfId="46" priority="15"/>
    <cfRule type="duplicateValues" dxfId="45" priority="14"/>
  </conditionalFormatting>
  <conditionalFormatting sqref="A17:A27 A29 A34:A60">
    <cfRule type="duplicateValues" dxfId="44" priority="10"/>
    <cfRule type="duplicateValues" dxfId="43" priority="9"/>
  </conditionalFormatting>
  <conditionalFormatting sqref="A28">
    <cfRule type="duplicateValues" dxfId="42" priority="1"/>
    <cfRule type="duplicateValues" dxfId="41" priority="4"/>
    <cfRule type="duplicateValues" dxfId="40" priority="2"/>
    <cfRule type="duplicateValues" dxfId="39" priority="5"/>
    <cfRule type="duplicateValues" dxfId="38" priority="3"/>
  </conditionalFormatting>
  <conditionalFormatting sqref="A54">
    <cfRule type="duplicateValues" dxfId="37" priority="6"/>
    <cfRule type="duplicateValues" dxfId="36" priority="8"/>
    <cfRule type="duplicateValues" dxfId="35" priority="7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FFB3-82D4-B54A-8931-D6156B55CDC0}">
  <dimension ref="A1:M86"/>
  <sheetViews>
    <sheetView workbookViewId="0">
      <selection activeCell="E34" sqref="E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356"/>
      <c r="B1" s="106"/>
      <c r="C1" s="106"/>
      <c r="D1" s="106"/>
      <c r="E1" s="106"/>
      <c r="F1" s="36"/>
    </row>
    <row r="2" spans="1:13" ht="15" customHeight="1" x14ac:dyDescent="0.15">
      <c r="A2" s="356"/>
      <c r="B2" s="357" t="s">
        <v>28</v>
      </c>
      <c r="C2" s="357"/>
      <c r="D2" s="357"/>
      <c r="E2" s="106"/>
      <c r="F2" s="36"/>
    </row>
    <row r="3" spans="1:13" ht="15" customHeight="1" x14ac:dyDescent="0.15">
      <c r="A3" s="356"/>
      <c r="B3" s="106"/>
      <c r="C3" s="106"/>
      <c r="D3" s="106"/>
      <c r="E3" s="106"/>
      <c r="F3" s="36"/>
    </row>
    <row r="4" spans="1:13" ht="15" customHeight="1" x14ac:dyDescent="0.15">
      <c r="A4" s="356"/>
      <c r="B4" s="357" t="s">
        <v>33</v>
      </c>
      <c r="C4" s="357"/>
      <c r="D4" s="357"/>
      <c r="E4" s="106"/>
      <c r="F4" s="36"/>
    </row>
    <row r="5" spans="1:13" ht="15" customHeight="1" x14ac:dyDescent="0.15">
      <c r="A5" s="356"/>
      <c r="B5" s="106"/>
      <c r="C5" s="106"/>
      <c r="D5" s="106"/>
      <c r="E5" s="106"/>
      <c r="F5" s="36"/>
    </row>
    <row r="6" spans="1:13" ht="15" customHeight="1" x14ac:dyDescent="0.15">
      <c r="A6" s="356"/>
      <c r="B6" s="95"/>
      <c r="C6" s="106"/>
      <c r="D6" s="106"/>
      <c r="E6" s="106"/>
      <c r="F6" s="36"/>
    </row>
    <row r="7" spans="1:13" ht="15" customHeight="1" x14ac:dyDescent="0.15">
      <c r="A7" s="356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43556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273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69</v>
      </c>
      <c r="L14" s="210" t="s">
        <v>17</v>
      </c>
      <c r="M14" s="211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69</v>
      </c>
      <c r="G16" s="102"/>
      <c r="I16" s="128">
        <f>I15+1</f>
        <v>2</v>
      </c>
      <c r="J16" s="115">
        <f>J15-(J$15-30)/(J$14-1)</f>
        <v>399.48529411764707</v>
      </c>
      <c r="L16" s="212">
        <f>L15+1</f>
        <v>2</v>
      </c>
      <c r="M16" s="213">
        <f>M15-(M$15-30)/(M$14-1)</f>
        <v>399.79166666666669</v>
      </c>
    </row>
    <row r="17" spans="1:13" x14ac:dyDescent="0.15">
      <c r="A17" s="74" t="s">
        <v>81</v>
      </c>
      <c r="B17" s="60">
        <v>76.8</v>
      </c>
      <c r="C17" s="60"/>
      <c r="D17" s="60"/>
      <c r="E17" s="116">
        <v>338.82352941176487</v>
      </c>
      <c r="F17" s="78">
        <v>13</v>
      </c>
      <c r="G17" s="102"/>
      <c r="I17" s="128">
        <f t="shared" ref="I17:I80" si="0">I16+1</f>
        <v>3</v>
      </c>
      <c r="J17" s="115">
        <f t="shared" ref="J17:J80" si="1">J16-(J$15-30)/(J$14-1)</f>
        <v>393.97058823529414</v>
      </c>
      <c r="L17" s="212">
        <f t="shared" ref="L17:L80" si="2">L16+1</f>
        <v>3</v>
      </c>
      <c r="M17" s="213">
        <f t="shared" ref="M17:M80" si="3">M16-(M$15-30)/(M$14-1)</f>
        <v>394.58333333333337</v>
      </c>
    </row>
    <row r="18" spans="1:13" x14ac:dyDescent="0.15">
      <c r="A18" s="164" t="s">
        <v>63</v>
      </c>
      <c r="B18" s="60">
        <v>71.599999999999994</v>
      </c>
      <c r="C18" s="60"/>
      <c r="D18" s="60"/>
      <c r="E18" s="116">
        <v>311.25000000000023</v>
      </c>
      <c r="F18" s="78">
        <v>18</v>
      </c>
      <c r="G18" s="102"/>
      <c r="I18" s="128">
        <f t="shared" si="0"/>
        <v>4</v>
      </c>
      <c r="J18" s="115">
        <f t="shared" si="1"/>
        <v>388.45588235294122</v>
      </c>
      <c r="L18" s="212">
        <f t="shared" si="2"/>
        <v>4</v>
      </c>
      <c r="M18" s="213">
        <f t="shared" si="3"/>
        <v>389.37500000000006</v>
      </c>
    </row>
    <row r="19" spans="1:13" x14ac:dyDescent="0.15">
      <c r="A19" s="74" t="s">
        <v>125</v>
      </c>
      <c r="B19" s="60">
        <v>55.2</v>
      </c>
      <c r="C19" s="60"/>
      <c r="D19" s="60"/>
      <c r="E19" s="116">
        <v>250.58823529411802</v>
      </c>
      <c r="F19" s="78">
        <v>29</v>
      </c>
      <c r="G19" s="103"/>
      <c r="I19" s="128">
        <f t="shared" si="0"/>
        <v>5</v>
      </c>
      <c r="J19" s="115">
        <f t="shared" si="1"/>
        <v>382.94117647058829</v>
      </c>
      <c r="L19" s="212">
        <f t="shared" si="2"/>
        <v>5</v>
      </c>
      <c r="M19" s="213">
        <f t="shared" si="3"/>
        <v>384.16666666666674</v>
      </c>
    </row>
    <row r="20" spans="1:13" x14ac:dyDescent="0.15">
      <c r="A20" s="74" t="s">
        <v>111</v>
      </c>
      <c r="B20" s="60">
        <v>46.4</v>
      </c>
      <c r="C20" s="60"/>
      <c r="D20" s="60"/>
      <c r="E20" s="116">
        <v>223.01470588235338</v>
      </c>
      <c r="F20" s="78">
        <v>34</v>
      </c>
      <c r="G20" s="103"/>
      <c r="I20" s="128">
        <f t="shared" si="0"/>
        <v>6</v>
      </c>
      <c r="J20" s="115">
        <f t="shared" si="1"/>
        <v>377.42647058823536</v>
      </c>
      <c r="L20" s="212">
        <f t="shared" si="2"/>
        <v>6</v>
      </c>
      <c r="M20" s="213">
        <f t="shared" si="3"/>
        <v>378.95833333333343</v>
      </c>
    </row>
    <row r="21" spans="1:13" x14ac:dyDescent="0.15">
      <c r="A21" s="74" t="s">
        <v>149</v>
      </c>
      <c r="B21" s="60">
        <v>39.4</v>
      </c>
      <c r="C21" s="60"/>
      <c r="D21" s="60"/>
      <c r="E21" s="116">
        <v>184.41176470588289</v>
      </c>
      <c r="F21" s="78">
        <v>41</v>
      </c>
      <c r="G21" s="103"/>
      <c r="I21" s="128">
        <f t="shared" si="0"/>
        <v>7</v>
      </c>
      <c r="J21" s="115">
        <f t="shared" si="1"/>
        <v>371.91176470588243</v>
      </c>
      <c r="L21" s="212">
        <f t="shared" si="2"/>
        <v>7</v>
      </c>
      <c r="M21" s="213">
        <f t="shared" si="3"/>
        <v>373.75000000000011</v>
      </c>
    </row>
    <row r="22" spans="1:13" x14ac:dyDescent="0.15">
      <c r="A22" s="74" t="s">
        <v>112</v>
      </c>
      <c r="B22" s="60">
        <v>37.200000000000003</v>
      </c>
      <c r="C22" s="60"/>
      <c r="D22" s="60"/>
      <c r="E22" s="117">
        <v>167.8676470588241</v>
      </c>
      <c r="F22" s="91">
        <v>44</v>
      </c>
      <c r="G22" s="104"/>
      <c r="I22" s="128">
        <f t="shared" si="0"/>
        <v>8</v>
      </c>
      <c r="J22" s="115">
        <f t="shared" si="1"/>
        <v>366.39705882352951</v>
      </c>
      <c r="L22" s="212">
        <f t="shared" si="2"/>
        <v>8</v>
      </c>
      <c r="M22" s="213">
        <f t="shared" si="3"/>
        <v>368.5416666666668</v>
      </c>
    </row>
    <row r="23" spans="1:13" x14ac:dyDescent="0.15">
      <c r="A23" s="74" t="s">
        <v>59</v>
      </c>
      <c r="B23" s="60">
        <v>35</v>
      </c>
      <c r="C23" s="60"/>
      <c r="D23" s="60"/>
      <c r="E23" s="116">
        <v>162.35294117647118</v>
      </c>
      <c r="F23" s="78">
        <v>45</v>
      </c>
      <c r="G23" s="103"/>
      <c r="I23" s="128">
        <f t="shared" si="0"/>
        <v>9</v>
      </c>
      <c r="J23" s="115">
        <f t="shared" si="1"/>
        <v>360.88235294117658</v>
      </c>
      <c r="L23" s="212">
        <f t="shared" si="2"/>
        <v>9</v>
      </c>
      <c r="M23" s="213">
        <f t="shared" si="3"/>
        <v>363.33333333333348</v>
      </c>
    </row>
    <row r="24" spans="1:13" x14ac:dyDescent="0.15">
      <c r="A24" s="74" t="s">
        <v>55</v>
      </c>
      <c r="B24" s="60">
        <v>21.8</v>
      </c>
      <c r="C24" s="60"/>
      <c r="D24" s="60"/>
      <c r="E24" s="116">
        <v>118.23529411764773</v>
      </c>
      <c r="F24" s="78">
        <v>53</v>
      </c>
      <c r="G24" s="103"/>
      <c r="I24" s="128">
        <f t="shared" si="0"/>
        <v>10</v>
      </c>
      <c r="J24" s="115">
        <f t="shared" si="1"/>
        <v>355.36764705882365</v>
      </c>
      <c r="L24" s="212">
        <f t="shared" si="2"/>
        <v>10</v>
      </c>
      <c r="M24" s="213">
        <f t="shared" si="3"/>
        <v>358.12500000000017</v>
      </c>
    </row>
    <row r="25" spans="1:13" x14ac:dyDescent="0.15">
      <c r="A25" s="74" t="s">
        <v>126</v>
      </c>
      <c r="B25" s="60">
        <v>20.399999999999999</v>
      </c>
      <c r="C25" s="60"/>
      <c r="D25" s="60"/>
      <c r="E25" s="116">
        <v>112.72058823529478</v>
      </c>
      <c r="F25" s="78">
        <v>54</v>
      </c>
      <c r="G25" s="103"/>
      <c r="I25" s="128">
        <f t="shared" si="0"/>
        <v>11</v>
      </c>
      <c r="J25" s="115">
        <f t="shared" si="1"/>
        <v>349.85294117647072</v>
      </c>
      <c r="L25" s="212">
        <f t="shared" si="2"/>
        <v>11</v>
      </c>
      <c r="M25" s="213">
        <f t="shared" si="3"/>
        <v>352.91666666666686</v>
      </c>
    </row>
    <row r="26" spans="1:13" x14ac:dyDescent="0.15">
      <c r="A26" s="74" t="s">
        <v>53</v>
      </c>
      <c r="B26" s="60">
        <v>12.4</v>
      </c>
      <c r="C26" s="60"/>
      <c r="D26" s="60"/>
      <c r="E26" s="116">
        <v>85.147058823530074</v>
      </c>
      <c r="F26" s="78">
        <v>59</v>
      </c>
      <c r="G26" s="103"/>
      <c r="I26" s="128">
        <f t="shared" si="0"/>
        <v>12</v>
      </c>
      <c r="J26" s="115">
        <f t="shared" si="1"/>
        <v>344.33823529411779</v>
      </c>
      <c r="L26" s="212">
        <f t="shared" si="2"/>
        <v>12</v>
      </c>
      <c r="M26" s="213">
        <f t="shared" si="3"/>
        <v>347.70833333333354</v>
      </c>
    </row>
    <row r="27" spans="1:13" x14ac:dyDescent="0.15">
      <c r="A27" s="74" t="s">
        <v>51</v>
      </c>
      <c r="B27" s="60">
        <v>2.6</v>
      </c>
      <c r="C27" s="60"/>
      <c r="D27" s="60"/>
      <c r="E27" s="116">
        <v>68.602941176471248</v>
      </c>
      <c r="F27" s="78">
        <v>62</v>
      </c>
      <c r="G27" s="103"/>
      <c r="I27" s="128">
        <f t="shared" si="0"/>
        <v>13</v>
      </c>
      <c r="J27" s="115">
        <f t="shared" si="1"/>
        <v>338.82352941176487</v>
      </c>
      <c r="L27" s="212">
        <f t="shared" si="2"/>
        <v>13</v>
      </c>
      <c r="M27" s="213">
        <f t="shared" si="3"/>
        <v>342.50000000000023</v>
      </c>
    </row>
    <row r="28" spans="1:13" x14ac:dyDescent="0.15">
      <c r="A28" s="74" t="s">
        <v>124</v>
      </c>
      <c r="B28" s="60" t="s">
        <v>189</v>
      </c>
      <c r="C28" s="60"/>
      <c r="D28" s="60"/>
      <c r="E28" s="116">
        <v>0</v>
      </c>
      <c r="F28" s="78" t="s">
        <v>80</v>
      </c>
      <c r="G28" s="103"/>
      <c r="I28" s="128">
        <f t="shared" si="0"/>
        <v>14</v>
      </c>
      <c r="J28" s="115">
        <f t="shared" si="1"/>
        <v>333.30882352941194</v>
      </c>
      <c r="L28" s="212">
        <f t="shared" si="2"/>
        <v>14</v>
      </c>
      <c r="M28" s="213">
        <f t="shared" si="3"/>
        <v>337.29166666666691</v>
      </c>
    </row>
    <row r="29" spans="1:13" x14ac:dyDescent="0.15">
      <c r="G29" s="102"/>
      <c r="I29" s="128">
        <f t="shared" si="0"/>
        <v>15</v>
      </c>
      <c r="J29" s="115">
        <f t="shared" si="1"/>
        <v>327.79411764705901</v>
      </c>
      <c r="L29" s="212">
        <f t="shared" si="2"/>
        <v>15</v>
      </c>
      <c r="M29" s="213">
        <f t="shared" si="3"/>
        <v>332.0833333333336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322.27941176470608</v>
      </c>
      <c r="L30" s="212">
        <f t="shared" si="2"/>
        <v>16</v>
      </c>
      <c r="M30" s="213">
        <f t="shared" si="3"/>
        <v>326.87500000000028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316.76470588235316</v>
      </c>
      <c r="L31" s="212">
        <f t="shared" si="2"/>
        <v>17</v>
      </c>
      <c r="M31" s="213">
        <f t="shared" si="3"/>
        <v>321.66666666666697</v>
      </c>
    </row>
    <row r="32" spans="1:13" x14ac:dyDescent="0.15">
      <c r="A32" s="186" t="s">
        <v>49</v>
      </c>
      <c r="B32" s="187"/>
      <c r="C32" s="187"/>
      <c r="D32" s="187"/>
      <c r="E32" s="188">
        <v>306</v>
      </c>
      <c r="F32" s="189">
        <v>20</v>
      </c>
      <c r="G32" s="102"/>
      <c r="I32" s="128">
        <f t="shared" si="0"/>
        <v>18</v>
      </c>
      <c r="J32" s="115">
        <f t="shared" si="1"/>
        <v>311.25000000000023</v>
      </c>
      <c r="L32" s="212">
        <f t="shared" si="2"/>
        <v>18</v>
      </c>
      <c r="M32" s="213">
        <f t="shared" si="3"/>
        <v>316.45833333333366</v>
      </c>
    </row>
    <row r="33" spans="1:13" x14ac:dyDescent="0.15">
      <c r="A33" s="190" t="s">
        <v>48</v>
      </c>
      <c r="B33" s="187"/>
      <c r="C33" s="187"/>
      <c r="D33" s="187"/>
      <c r="E33" s="188">
        <v>82</v>
      </c>
      <c r="F33" s="189">
        <v>63</v>
      </c>
      <c r="I33" s="128">
        <f t="shared" si="0"/>
        <v>19</v>
      </c>
      <c r="J33" s="115">
        <f t="shared" si="1"/>
        <v>305.7352941176473</v>
      </c>
      <c r="L33" s="212">
        <f t="shared" si="2"/>
        <v>19</v>
      </c>
      <c r="M33" s="213">
        <f t="shared" si="3"/>
        <v>311.25000000000034</v>
      </c>
    </row>
    <row r="34" spans="1:13" x14ac:dyDescent="0.15">
      <c r="I34" s="128">
        <f t="shared" si="0"/>
        <v>20</v>
      </c>
      <c r="J34" s="115">
        <f t="shared" si="1"/>
        <v>300.22058823529437</v>
      </c>
      <c r="L34" s="212">
        <f t="shared" si="2"/>
        <v>20</v>
      </c>
      <c r="M34" s="213">
        <f t="shared" si="3"/>
        <v>306.04166666666703</v>
      </c>
    </row>
    <row r="35" spans="1:13" x14ac:dyDescent="0.15">
      <c r="I35" s="128">
        <f t="shared" si="0"/>
        <v>21</v>
      </c>
      <c r="J35" s="115">
        <f t="shared" si="1"/>
        <v>294.70588235294144</v>
      </c>
      <c r="L35" s="212">
        <f t="shared" si="2"/>
        <v>21</v>
      </c>
      <c r="M35" s="213">
        <f t="shared" si="3"/>
        <v>300.83333333333371</v>
      </c>
    </row>
    <row r="36" spans="1:13" x14ac:dyDescent="0.15">
      <c r="I36" s="128">
        <f t="shared" si="0"/>
        <v>22</v>
      </c>
      <c r="J36" s="115">
        <f t="shared" si="1"/>
        <v>289.19117647058852</v>
      </c>
      <c r="L36" s="212">
        <f t="shared" si="2"/>
        <v>22</v>
      </c>
      <c r="M36" s="213">
        <f t="shared" si="3"/>
        <v>295.6250000000004</v>
      </c>
    </row>
    <row r="37" spans="1:13" x14ac:dyDescent="0.15">
      <c r="I37" s="128">
        <f t="shared" si="0"/>
        <v>23</v>
      </c>
      <c r="J37" s="115">
        <f t="shared" si="1"/>
        <v>283.67647058823559</v>
      </c>
      <c r="L37" s="212">
        <f t="shared" si="2"/>
        <v>23</v>
      </c>
      <c r="M37" s="213">
        <f t="shared" si="3"/>
        <v>290.41666666666708</v>
      </c>
    </row>
    <row r="38" spans="1:13" x14ac:dyDescent="0.15">
      <c r="I38" s="128">
        <f t="shared" si="0"/>
        <v>24</v>
      </c>
      <c r="J38" s="115">
        <f t="shared" si="1"/>
        <v>278.16176470588266</v>
      </c>
      <c r="L38" s="212">
        <f t="shared" si="2"/>
        <v>24</v>
      </c>
      <c r="M38" s="213">
        <f t="shared" si="3"/>
        <v>285.20833333333377</v>
      </c>
    </row>
    <row r="39" spans="1:13" x14ac:dyDescent="0.15">
      <c r="I39" s="128">
        <f t="shared" si="0"/>
        <v>25</v>
      </c>
      <c r="J39" s="115">
        <f t="shared" si="1"/>
        <v>272.64705882352973</v>
      </c>
      <c r="L39" s="212">
        <f t="shared" si="2"/>
        <v>25</v>
      </c>
      <c r="M39" s="213">
        <f t="shared" si="3"/>
        <v>280.00000000000045</v>
      </c>
    </row>
    <row r="40" spans="1:13" x14ac:dyDescent="0.15">
      <c r="I40" s="128">
        <f t="shared" si="0"/>
        <v>26</v>
      </c>
      <c r="J40" s="115">
        <f t="shared" si="1"/>
        <v>267.1323529411768</v>
      </c>
      <c r="L40" s="212">
        <f t="shared" si="2"/>
        <v>26</v>
      </c>
      <c r="M40" s="213">
        <f t="shared" si="3"/>
        <v>274.79166666666714</v>
      </c>
    </row>
    <row r="41" spans="1:13" x14ac:dyDescent="0.15">
      <c r="I41" s="128">
        <f t="shared" si="0"/>
        <v>27</v>
      </c>
      <c r="J41" s="115">
        <f t="shared" si="1"/>
        <v>261.61764705882388</v>
      </c>
      <c r="L41" s="212">
        <f t="shared" si="2"/>
        <v>27</v>
      </c>
      <c r="M41" s="213">
        <f t="shared" si="3"/>
        <v>269.58333333333383</v>
      </c>
    </row>
    <row r="42" spans="1:13" x14ac:dyDescent="0.15">
      <c r="I42" s="128">
        <f t="shared" si="0"/>
        <v>28</v>
      </c>
      <c r="J42" s="115">
        <f t="shared" si="1"/>
        <v>256.10294117647095</v>
      </c>
      <c r="L42" s="212">
        <f t="shared" si="2"/>
        <v>28</v>
      </c>
      <c r="M42" s="213">
        <f t="shared" si="3"/>
        <v>264.37500000000051</v>
      </c>
    </row>
    <row r="43" spans="1:13" x14ac:dyDescent="0.15">
      <c r="I43" s="128">
        <f t="shared" si="0"/>
        <v>29</v>
      </c>
      <c r="J43" s="115">
        <f t="shared" si="1"/>
        <v>250.58823529411802</v>
      </c>
      <c r="L43" s="212">
        <f t="shared" si="2"/>
        <v>29</v>
      </c>
      <c r="M43" s="213">
        <f t="shared" si="3"/>
        <v>259.1666666666672</v>
      </c>
    </row>
    <row r="44" spans="1:13" x14ac:dyDescent="0.15">
      <c r="I44" s="128">
        <f t="shared" si="0"/>
        <v>30</v>
      </c>
      <c r="J44" s="115">
        <f t="shared" si="1"/>
        <v>245.07352941176509</v>
      </c>
      <c r="L44" s="212">
        <f t="shared" si="2"/>
        <v>30</v>
      </c>
      <c r="M44" s="213">
        <f t="shared" si="3"/>
        <v>253.95833333333385</v>
      </c>
    </row>
    <row r="45" spans="1:13" x14ac:dyDescent="0.15">
      <c r="I45" s="128">
        <f t="shared" si="0"/>
        <v>31</v>
      </c>
      <c r="J45" s="115">
        <f t="shared" si="1"/>
        <v>239.55882352941217</v>
      </c>
      <c r="L45" s="212">
        <f t="shared" si="2"/>
        <v>31</v>
      </c>
      <c r="M45" s="213">
        <f t="shared" si="3"/>
        <v>248.75000000000051</v>
      </c>
    </row>
    <row r="46" spans="1:13" x14ac:dyDescent="0.15">
      <c r="I46" s="128">
        <f t="shared" si="0"/>
        <v>32</v>
      </c>
      <c r="J46" s="115">
        <f t="shared" si="1"/>
        <v>234.04411764705924</v>
      </c>
      <c r="L46" s="212">
        <f t="shared" si="2"/>
        <v>32</v>
      </c>
      <c r="M46" s="213">
        <f t="shared" si="3"/>
        <v>243.54166666666717</v>
      </c>
    </row>
    <row r="47" spans="1:13" x14ac:dyDescent="0.15">
      <c r="I47" s="128">
        <f t="shared" si="0"/>
        <v>33</v>
      </c>
      <c r="J47" s="115">
        <f t="shared" si="1"/>
        <v>228.52941176470631</v>
      </c>
      <c r="L47" s="212">
        <f t="shared" si="2"/>
        <v>33</v>
      </c>
      <c r="M47" s="213">
        <f t="shared" si="3"/>
        <v>238.33333333333383</v>
      </c>
    </row>
    <row r="48" spans="1:13" x14ac:dyDescent="0.15">
      <c r="I48" s="128">
        <f t="shared" si="0"/>
        <v>34</v>
      </c>
      <c r="J48" s="115">
        <f t="shared" si="1"/>
        <v>223.01470588235338</v>
      </c>
      <c r="L48" s="212">
        <f t="shared" si="2"/>
        <v>34</v>
      </c>
      <c r="M48" s="213">
        <f t="shared" si="3"/>
        <v>233.12500000000048</v>
      </c>
    </row>
    <row r="49" spans="9:13" x14ac:dyDescent="0.15">
      <c r="I49" s="128">
        <f t="shared" si="0"/>
        <v>35</v>
      </c>
      <c r="J49" s="115">
        <f t="shared" si="1"/>
        <v>217.50000000000045</v>
      </c>
      <c r="L49" s="212">
        <f t="shared" si="2"/>
        <v>35</v>
      </c>
      <c r="M49" s="213">
        <f t="shared" si="3"/>
        <v>227.91666666666714</v>
      </c>
    </row>
    <row r="50" spans="9:13" x14ac:dyDescent="0.15">
      <c r="I50" s="128">
        <f t="shared" si="0"/>
        <v>36</v>
      </c>
      <c r="J50" s="115">
        <f t="shared" si="1"/>
        <v>211.98529411764753</v>
      </c>
      <c r="L50" s="212">
        <f t="shared" si="2"/>
        <v>36</v>
      </c>
      <c r="M50" s="213">
        <f t="shared" si="3"/>
        <v>222.7083333333338</v>
      </c>
    </row>
    <row r="51" spans="9:13" x14ac:dyDescent="0.15">
      <c r="I51" s="128">
        <f t="shared" si="0"/>
        <v>37</v>
      </c>
      <c r="J51" s="115">
        <f t="shared" si="1"/>
        <v>206.4705882352946</v>
      </c>
      <c r="L51" s="212">
        <f t="shared" si="2"/>
        <v>37</v>
      </c>
      <c r="M51" s="213">
        <f t="shared" si="3"/>
        <v>217.50000000000045</v>
      </c>
    </row>
    <row r="52" spans="9:13" x14ac:dyDescent="0.15">
      <c r="I52" s="128">
        <f t="shared" si="0"/>
        <v>38</v>
      </c>
      <c r="J52" s="115">
        <f t="shared" si="1"/>
        <v>200.95588235294167</v>
      </c>
      <c r="L52" s="212">
        <f t="shared" si="2"/>
        <v>38</v>
      </c>
      <c r="M52" s="213">
        <f t="shared" si="3"/>
        <v>212.29166666666711</v>
      </c>
    </row>
    <row r="53" spans="9:13" x14ac:dyDescent="0.15">
      <c r="I53" s="128">
        <f t="shared" si="0"/>
        <v>39</v>
      </c>
      <c r="J53" s="115">
        <f t="shared" si="1"/>
        <v>195.44117647058874</v>
      </c>
      <c r="L53" s="212">
        <f t="shared" si="2"/>
        <v>39</v>
      </c>
      <c r="M53" s="213">
        <f t="shared" si="3"/>
        <v>207.08333333333377</v>
      </c>
    </row>
    <row r="54" spans="9:13" x14ac:dyDescent="0.15">
      <c r="I54" s="128">
        <f t="shared" si="0"/>
        <v>40</v>
      </c>
      <c r="J54" s="115">
        <f t="shared" si="1"/>
        <v>189.92647058823582</v>
      </c>
      <c r="L54" s="212">
        <f t="shared" si="2"/>
        <v>40</v>
      </c>
      <c r="M54" s="213">
        <f t="shared" si="3"/>
        <v>201.87500000000043</v>
      </c>
    </row>
    <row r="55" spans="9:13" x14ac:dyDescent="0.15">
      <c r="I55" s="128">
        <f t="shared" si="0"/>
        <v>41</v>
      </c>
      <c r="J55" s="115">
        <f t="shared" si="1"/>
        <v>184.41176470588289</v>
      </c>
      <c r="L55" s="212">
        <f t="shared" si="2"/>
        <v>41</v>
      </c>
      <c r="M55" s="213">
        <f t="shared" si="3"/>
        <v>196.66666666666708</v>
      </c>
    </row>
    <row r="56" spans="9:13" x14ac:dyDescent="0.15">
      <c r="I56" s="128">
        <f t="shared" si="0"/>
        <v>42</v>
      </c>
      <c r="J56" s="115">
        <f t="shared" si="1"/>
        <v>178.89705882352996</v>
      </c>
      <c r="L56" s="212">
        <f t="shared" si="2"/>
        <v>42</v>
      </c>
      <c r="M56" s="213">
        <f t="shared" si="3"/>
        <v>191.45833333333374</v>
      </c>
    </row>
    <row r="57" spans="9:13" x14ac:dyDescent="0.15">
      <c r="I57" s="128">
        <f t="shared" si="0"/>
        <v>43</v>
      </c>
      <c r="J57" s="115">
        <f t="shared" si="1"/>
        <v>173.38235294117703</v>
      </c>
      <c r="L57" s="212">
        <f t="shared" si="2"/>
        <v>43</v>
      </c>
      <c r="M57" s="213">
        <f t="shared" si="3"/>
        <v>186.2500000000004</v>
      </c>
    </row>
    <row r="58" spans="9:13" x14ac:dyDescent="0.15">
      <c r="I58" s="128">
        <f t="shared" si="0"/>
        <v>44</v>
      </c>
      <c r="J58" s="115">
        <f t="shared" si="1"/>
        <v>167.8676470588241</v>
      </c>
      <c r="L58" s="212">
        <f t="shared" si="2"/>
        <v>44</v>
      </c>
      <c r="M58" s="213">
        <f t="shared" si="3"/>
        <v>181.04166666666706</v>
      </c>
    </row>
    <row r="59" spans="9:13" x14ac:dyDescent="0.15">
      <c r="I59" s="128">
        <f t="shared" si="0"/>
        <v>45</v>
      </c>
      <c r="J59" s="115">
        <f t="shared" si="1"/>
        <v>162.35294117647118</v>
      </c>
      <c r="L59" s="212">
        <f t="shared" si="2"/>
        <v>45</v>
      </c>
      <c r="M59" s="213">
        <f t="shared" si="3"/>
        <v>175.83333333333371</v>
      </c>
    </row>
    <row r="60" spans="9:13" x14ac:dyDescent="0.15">
      <c r="I60" s="128">
        <f t="shared" si="0"/>
        <v>46</v>
      </c>
      <c r="J60" s="115">
        <f t="shared" si="1"/>
        <v>156.83823529411825</v>
      </c>
      <c r="L60" s="212">
        <f t="shared" si="2"/>
        <v>46</v>
      </c>
      <c r="M60" s="213">
        <f t="shared" si="3"/>
        <v>170.62500000000037</v>
      </c>
    </row>
    <row r="61" spans="9:13" x14ac:dyDescent="0.15">
      <c r="I61" s="128">
        <f t="shared" si="0"/>
        <v>47</v>
      </c>
      <c r="J61" s="115">
        <f t="shared" si="1"/>
        <v>151.32352941176532</v>
      </c>
      <c r="L61" s="212">
        <f t="shared" si="2"/>
        <v>47</v>
      </c>
      <c r="M61" s="213">
        <f t="shared" si="3"/>
        <v>165.41666666666703</v>
      </c>
    </row>
    <row r="62" spans="9:13" x14ac:dyDescent="0.15">
      <c r="I62" s="128">
        <f t="shared" si="0"/>
        <v>48</v>
      </c>
      <c r="J62" s="115">
        <f t="shared" si="1"/>
        <v>145.80882352941239</v>
      </c>
      <c r="L62" s="212">
        <f t="shared" si="2"/>
        <v>48</v>
      </c>
      <c r="M62" s="213">
        <f t="shared" si="3"/>
        <v>160.20833333333368</v>
      </c>
    </row>
    <row r="63" spans="9:13" x14ac:dyDescent="0.15">
      <c r="I63" s="128">
        <f t="shared" si="0"/>
        <v>49</v>
      </c>
      <c r="J63" s="115">
        <f t="shared" si="1"/>
        <v>140.29411764705947</v>
      </c>
      <c r="L63" s="212">
        <f t="shared" si="2"/>
        <v>49</v>
      </c>
      <c r="M63" s="213">
        <f t="shared" si="3"/>
        <v>155.00000000000034</v>
      </c>
    </row>
    <row r="64" spans="9:13" x14ac:dyDescent="0.15">
      <c r="I64" s="128">
        <f t="shared" si="0"/>
        <v>50</v>
      </c>
      <c r="J64" s="115">
        <f t="shared" si="1"/>
        <v>134.77941176470654</v>
      </c>
      <c r="L64" s="212">
        <f t="shared" si="2"/>
        <v>50</v>
      </c>
      <c r="M64" s="213">
        <f t="shared" si="3"/>
        <v>149.791666666667</v>
      </c>
    </row>
    <row r="65" spans="9:13" x14ac:dyDescent="0.15">
      <c r="I65" s="128">
        <f t="shared" si="0"/>
        <v>51</v>
      </c>
      <c r="J65" s="115">
        <f t="shared" si="1"/>
        <v>129.26470588235361</v>
      </c>
      <c r="L65" s="212">
        <f t="shared" si="2"/>
        <v>51</v>
      </c>
      <c r="M65" s="213">
        <f t="shared" si="3"/>
        <v>144.58333333333366</v>
      </c>
    </row>
    <row r="66" spans="9:13" x14ac:dyDescent="0.15">
      <c r="I66" s="128">
        <f t="shared" si="0"/>
        <v>52</v>
      </c>
      <c r="J66" s="115">
        <f t="shared" si="1"/>
        <v>123.75000000000067</v>
      </c>
      <c r="L66" s="212">
        <f t="shared" si="2"/>
        <v>52</v>
      </c>
      <c r="M66" s="213">
        <f t="shared" si="3"/>
        <v>139.37500000000031</v>
      </c>
    </row>
    <row r="67" spans="9:13" x14ac:dyDescent="0.15">
      <c r="I67" s="128">
        <f t="shared" si="0"/>
        <v>53</v>
      </c>
      <c r="J67" s="115">
        <f t="shared" si="1"/>
        <v>118.23529411764773</v>
      </c>
      <c r="L67" s="212">
        <f t="shared" si="2"/>
        <v>53</v>
      </c>
      <c r="M67" s="213">
        <f t="shared" si="3"/>
        <v>134.16666666666697</v>
      </c>
    </row>
    <row r="68" spans="9:13" x14ac:dyDescent="0.15">
      <c r="I68" s="128">
        <f t="shared" si="0"/>
        <v>54</v>
      </c>
      <c r="J68" s="115">
        <f t="shared" si="1"/>
        <v>112.72058823529478</v>
      </c>
      <c r="L68" s="212">
        <f t="shared" si="2"/>
        <v>54</v>
      </c>
      <c r="M68" s="213">
        <f t="shared" si="3"/>
        <v>128.95833333333363</v>
      </c>
    </row>
    <row r="69" spans="9:13" x14ac:dyDescent="0.15">
      <c r="I69" s="128">
        <f t="shared" si="0"/>
        <v>55</v>
      </c>
      <c r="J69" s="115">
        <f t="shared" si="1"/>
        <v>107.20588235294184</v>
      </c>
      <c r="L69" s="212">
        <f t="shared" si="2"/>
        <v>55</v>
      </c>
      <c r="M69" s="213">
        <f t="shared" si="3"/>
        <v>123.7500000000003</v>
      </c>
    </row>
    <row r="70" spans="9:13" x14ac:dyDescent="0.15">
      <c r="I70" s="128">
        <f t="shared" si="0"/>
        <v>56</v>
      </c>
      <c r="J70" s="115">
        <f t="shared" si="1"/>
        <v>101.6911764705889</v>
      </c>
      <c r="L70" s="212">
        <f t="shared" si="2"/>
        <v>56</v>
      </c>
      <c r="M70" s="213">
        <f t="shared" si="3"/>
        <v>118.54166666666697</v>
      </c>
    </row>
    <row r="71" spans="9:13" x14ac:dyDescent="0.15">
      <c r="I71" s="128">
        <f t="shared" si="0"/>
        <v>57</v>
      </c>
      <c r="J71" s="115">
        <f t="shared" si="1"/>
        <v>96.176470588235958</v>
      </c>
      <c r="L71" s="212">
        <f t="shared" si="2"/>
        <v>57</v>
      </c>
      <c r="M71" s="213">
        <f t="shared" si="3"/>
        <v>113.33333333333364</v>
      </c>
    </row>
    <row r="72" spans="9:13" x14ac:dyDescent="0.15">
      <c r="I72" s="128">
        <f t="shared" si="0"/>
        <v>58</v>
      </c>
      <c r="J72" s="115">
        <f t="shared" si="1"/>
        <v>90.661764705883016</v>
      </c>
      <c r="L72" s="212">
        <f t="shared" si="2"/>
        <v>58</v>
      </c>
      <c r="M72" s="213">
        <f t="shared" si="3"/>
        <v>108.12500000000031</v>
      </c>
    </row>
    <row r="73" spans="9:13" x14ac:dyDescent="0.15">
      <c r="I73" s="128">
        <f t="shared" si="0"/>
        <v>59</v>
      </c>
      <c r="J73" s="115">
        <f t="shared" si="1"/>
        <v>85.147058823530074</v>
      </c>
      <c r="L73" s="212">
        <f t="shared" si="2"/>
        <v>59</v>
      </c>
      <c r="M73" s="213">
        <f t="shared" si="3"/>
        <v>102.91666666666698</v>
      </c>
    </row>
    <row r="74" spans="9:13" x14ac:dyDescent="0.15">
      <c r="I74" s="128">
        <f t="shared" si="0"/>
        <v>60</v>
      </c>
      <c r="J74" s="115">
        <f t="shared" si="1"/>
        <v>79.632352941177132</v>
      </c>
      <c r="L74" s="212">
        <f t="shared" si="2"/>
        <v>60</v>
      </c>
      <c r="M74" s="213">
        <f t="shared" si="3"/>
        <v>97.708333333333655</v>
      </c>
    </row>
    <row r="75" spans="9:13" x14ac:dyDescent="0.15">
      <c r="I75" s="128">
        <f t="shared" si="0"/>
        <v>61</v>
      </c>
      <c r="J75" s="115">
        <f t="shared" si="1"/>
        <v>74.11764705882419</v>
      </c>
      <c r="L75" s="212">
        <f t="shared" si="2"/>
        <v>61</v>
      </c>
      <c r="M75" s="213">
        <f t="shared" si="3"/>
        <v>92.500000000000327</v>
      </c>
    </row>
    <row r="76" spans="9:13" x14ac:dyDescent="0.15">
      <c r="I76" s="128">
        <f t="shared" si="0"/>
        <v>62</v>
      </c>
      <c r="J76" s="115">
        <f t="shared" si="1"/>
        <v>68.602941176471248</v>
      </c>
      <c r="L76" s="212">
        <f t="shared" si="2"/>
        <v>62</v>
      </c>
      <c r="M76" s="213">
        <f t="shared" si="3"/>
        <v>87.291666666666998</v>
      </c>
    </row>
    <row r="77" spans="9:13" x14ac:dyDescent="0.15">
      <c r="I77" s="128">
        <f t="shared" si="0"/>
        <v>63</v>
      </c>
      <c r="J77" s="115">
        <f t="shared" si="1"/>
        <v>63.088235294118306</v>
      </c>
      <c r="L77" s="212">
        <f t="shared" si="2"/>
        <v>63</v>
      </c>
      <c r="M77" s="213">
        <f t="shared" si="3"/>
        <v>82.08333333333367</v>
      </c>
    </row>
    <row r="78" spans="9:13" x14ac:dyDescent="0.15">
      <c r="I78" s="128">
        <f t="shared" si="0"/>
        <v>64</v>
      </c>
      <c r="J78" s="115">
        <f t="shared" si="1"/>
        <v>57.573529411765364</v>
      </c>
      <c r="L78" s="212">
        <f t="shared" si="2"/>
        <v>64</v>
      </c>
      <c r="M78" s="213">
        <f t="shared" si="3"/>
        <v>76.875000000000341</v>
      </c>
    </row>
    <row r="79" spans="9:13" x14ac:dyDescent="0.15">
      <c r="I79" s="128">
        <f t="shared" si="0"/>
        <v>65</v>
      </c>
      <c r="J79" s="115">
        <f t="shared" si="1"/>
        <v>52.058823529412422</v>
      </c>
      <c r="L79" s="212">
        <f t="shared" si="2"/>
        <v>65</v>
      </c>
      <c r="M79" s="213">
        <f t="shared" si="3"/>
        <v>71.666666666667012</v>
      </c>
    </row>
    <row r="80" spans="9:13" x14ac:dyDescent="0.15">
      <c r="I80" s="128">
        <f t="shared" si="0"/>
        <v>66</v>
      </c>
      <c r="J80" s="115">
        <f t="shared" si="1"/>
        <v>46.54411764705948</v>
      </c>
      <c r="L80" s="212">
        <f t="shared" si="2"/>
        <v>66</v>
      </c>
      <c r="M80" s="213">
        <f t="shared" si="3"/>
        <v>66.458333333333684</v>
      </c>
    </row>
    <row r="81" spans="9:13" x14ac:dyDescent="0.15">
      <c r="I81" s="128">
        <f t="shared" ref="I81:I83" si="4">I80+1</f>
        <v>67</v>
      </c>
      <c r="J81" s="115">
        <f t="shared" ref="J81:J83" si="5">J80-(J$15-30)/(J$14-1)</f>
        <v>41.029411764706538</v>
      </c>
      <c r="L81" s="212">
        <f t="shared" ref="L81:L83" si="6">L80+1</f>
        <v>67</v>
      </c>
      <c r="M81" s="213">
        <f t="shared" ref="M81:M83" si="7">M80-(M$15-30)/(M$14-1)</f>
        <v>61.250000000000348</v>
      </c>
    </row>
    <row r="82" spans="9:13" x14ac:dyDescent="0.15">
      <c r="I82" s="128">
        <f t="shared" si="4"/>
        <v>68</v>
      </c>
      <c r="J82" s="115">
        <f t="shared" si="5"/>
        <v>35.514705882353596</v>
      </c>
      <c r="L82" s="212">
        <f t="shared" si="6"/>
        <v>68</v>
      </c>
      <c r="M82" s="213">
        <f t="shared" si="7"/>
        <v>56.041666666667012</v>
      </c>
    </row>
    <row r="83" spans="9:13" x14ac:dyDescent="0.15">
      <c r="I83" s="128">
        <f t="shared" si="4"/>
        <v>69</v>
      </c>
      <c r="J83" s="115">
        <f t="shared" si="5"/>
        <v>30.000000000000654</v>
      </c>
      <c r="L83" s="212">
        <f t="shared" si="6"/>
        <v>69</v>
      </c>
      <c r="M83" s="213">
        <f t="shared" si="7"/>
        <v>50.833333333333677</v>
      </c>
    </row>
    <row r="84" spans="9:13" x14ac:dyDescent="0.15">
      <c r="I84" s="128"/>
      <c r="J84" s="115"/>
      <c r="L84" s="212"/>
      <c r="M84" s="213"/>
    </row>
    <row r="85" spans="9:13" x14ac:dyDescent="0.15">
      <c r="I85" s="128"/>
      <c r="J85" s="115"/>
      <c r="L85" s="212"/>
      <c r="M85" s="213"/>
    </row>
    <row r="86" spans="9:13" x14ac:dyDescent="0.15">
      <c r="I86" s="128"/>
      <c r="J86" s="115"/>
      <c r="L86" s="212"/>
      <c r="M86" s="213"/>
    </row>
  </sheetData>
  <mergeCells count="3">
    <mergeCell ref="A1:A7"/>
    <mergeCell ref="B2:D2"/>
    <mergeCell ref="B4:D4"/>
  </mergeCells>
  <conditionalFormatting sqref="A17:A29 A35:A53 A55:A60">
    <cfRule type="duplicateValues" dxfId="34" priority="21"/>
    <cfRule type="duplicateValues" dxfId="33" priority="20"/>
    <cfRule type="duplicateValues" dxfId="32" priority="19"/>
  </conditionalFormatting>
  <conditionalFormatting sqref="A17:A29 A35:A60">
    <cfRule type="duplicateValues" dxfId="31" priority="15"/>
    <cfRule type="duplicateValues" dxfId="30" priority="14"/>
  </conditionalFormatting>
  <conditionalFormatting sqref="A34">
    <cfRule type="duplicateValues" dxfId="29" priority="1"/>
    <cfRule type="duplicateValues" dxfId="28" priority="4"/>
    <cfRule type="duplicateValues" dxfId="27" priority="2"/>
    <cfRule type="duplicateValues" dxfId="26" priority="5"/>
    <cfRule type="duplicateValues" dxfId="25" priority="3"/>
  </conditionalFormatting>
  <conditionalFormatting sqref="A54">
    <cfRule type="duplicateValues" dxfId="24" priority="11"/>
    <cfRule type="duplicateValues" dxfId="23" priority="13"/>
    <cfRule type="duplicateValues" dxfId="22" priority="12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F5B-F732-234B-8326-1A3D23FFFF2F}">
  <dimension ref="A1:F51"/>
  <sheetViews>
    <sheetView workbookViewId="0">
      <selection activeCell="M32" sqref="M32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45</v>
      </c>
      <c r="B14" s="42"/>
      <c r="C14" s="44"/>
      <c r="D14" s="44"/>
      <c r="E14" s="43">
        <v>150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21" priority="3"/>
  </conditionalFormatting>
  <conditionalFormatting sqref="A22">
    <cfRule type="duplicateValues" dxfId="20" priority="1"/>
    <cfRule type="duplicateValues" dxfId="19" priority="2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workbookViewId="0">
      <selection activeCell="O34" sqref="O3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109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>
        <v>30</v>
      </c>
      <c r="F17" s="70"/>
    </row>
    <row r="18" spans="1:6" ht="15" customHeight="1" x14ac:dyDescent="0.15">
      <c r="A18" s="63"/>
      <c r="B18" s="69"/>
      <c r="C18" s="69"/>
      <c r="D18" s="69"/>
      <c r="E18" s="76">
        <v>30</v>
      </c>
      <c r="F18" s="70"/>
    </row>
    <row r="19" spans="1:6" ht="15" customHeight="1" x14ac:dyDescent="0.15">
      <c r="A19" s="63"/>
      <c r="B19" s="69"/>
      <c r="C19" s="69"/>
      <c r="D19" s="69"/>
      <c r="E19" s="76">
        <v>30</v>
      </c>
      <c r="F19" s="70"/>
    </row>
    <row r="20" spans="1:6" ht="15" customHeight="1" x14ac:dyDescent="0.15">
      <c r="A20" s="63"/>
      <c r="B20" s="69"/>
      <c r="C20" s="69"/>
      <c r="D20" s="69"/>
      <c r="E20" s="76">
        <v>30</v>
      </c>
      <c r="F20" s="70"/>
    </row>
    <row r="21" spans="1:6" ht="15" customHeight="1" x14ac:dyDescent="0.15">
      <c r="A21" s="63"/>
      <c r="B21" s="69"/>
      <c r="C21" s="69"/>
      <c r="D21" s="69"/>
      <c r="E21" s="76">
        <v>30</v>
      </c>
      <c r="F21" s="70"/>
    </row>
    <row r="22" spans="1:6" ht="15" customHeight="1" x14ac:dyDescent="0.15">
      <c r="A22" s="63"/>
      <c r="B22" s="69"/>
      <c r="C22" s="69"/>
      <c r="D22" s="69"/>
      <c r="E22" s="76">
        <v>30</v>
      </c>
      <c r="F22" s="70"/>
    </row>
    <row r="23" spans="1:6" ht="15" customHeight="1" x14ac:dyDescent="0.15">
      <c r="A23" s="63"/>
      <c r="B23" s="69"/>
      <c r="C23" s="69"/>
      <c r="D23" s="69"/>
      <c r="E23" s="76">
        <v>30</v>
      </c>
      <c r="F23" s="70"/>
    </row>
    <row r="24" spans="1:6" ht="15" customHeight="1" x14ac:dyDescent="0.15">
      <c r="A24" s="63"/>
      <c r="B24" s="69"/>
      <c r="C24" s="69"/>
      <c r="D24" s="69"/>
      <c r="E24" s="76">
        <v>30</v>
      </c>
      <c r="F24" s="70"/>
    </row>
    <row r="25" spans="1:6" ht="15" customHeight="1" x14ac:dyDescent="0.15">
      <c r="A25" s="63"/>
      <c r="B25" s="69"/>
      <c r="C25" s="69"/>
      <c r="D25" s="69"/>
      <c r="E25" s="76">
        <v>30</v>
      </c>
      <c r="F25" s="70"/>
    </row>
    <row r="26" spans="1:6" ht="15" customHeight="1" x14ac:dyDescent="0.15">
      <c r="A26" s="63"/>
      <c r="B26" s="69"/>
      <c r="C26" s="69"/>
      <c r="D26" s="69"/>
      <c r="E26" s="76">
        <v>30</v>
      </c>
      <c r="F26" s="70"/>
    </row>
    <row r="27" spans="1:6" ht="15" customHeight="1" x14ac:dyDescent="0.15">
      <c r="A27" s="63"/>
      <c r="B27" s="69"/>
      <c r="C27" s="69"/>
      <c r="D27" s="69"/>
      <c r="E27" s="76">
        <v>30</v>
      </c>
      <c r="F27" s="70"/>
    </row>
    <row r="28" spans="1:6" ht="15" customHeight="1" x14ac:dyDescent="0.15">
      <c r="A28" s="63"/>
      <c r="B28" s="69"/>
      <c r="C28" s="69"/>
      <c r="D28" s="69"/>
      <c r="E28" s="76">
        <v>30</v>
      </c>
      <c r="F28" s="70"/>
    </row>
    <row r="29" spans="1:6" ht="15" customHeight="1" x14ac:dyDescent="0.15">
      <c r="A29" s="63"/>
      <c r="B29" s="69"/>
      <c r="C29" s="69"/>
      <c r="D29" s="69"/>
      <c r="E29" s="76">
        <v>30</v>
      </c>
      <c r="F29" s="70"/>
    </row>
    <row r="30" spans="1:6" ht="15" customHeight="1" x14ac:dyDescent="0.15">
      <c r="A30" s="63"/>
      <c r="B30" s="69"/>
      <c r="C30" s="69"/>
      <c r="D30" s="69"/>
      <c r="E30" s="76">
        <v>30</v>
      </c>
      <c r="F30" s="70"/>
    </row>
    <row r="31" spans="1:6" ht="15" customHeight="1" x14ac:dyDescent="0.15">
      <c r="A31" s="63"/>
      <c r="B31" s="69"/>
      <c r="C31" s="69"/>
      <c r="D31" s="69"/>
      <c r="E31" s="76">
        <v>30</v>
      </c>
      <c r="F31" s="70"/>
    </row>
    <row r="32" spans="1:6" ht="15" customHeight="1" x14ac:dyDescent="0.15">
      <c r="A32" s="63"/>
      <c r="B32" s="69"/>
      <c r="C32" s="69"/>
      <c r="D32" s="69"/>
      <c r="E32" s="76">
        <v>30</v>
      </c>
      <c r="F32" s="70"/>
    </row>
    <row r="33" spans="1:6" ht="15" customHeight="1" x14ac:dyDescent="0.15">
      <c r="A33" s="63"/>
      <c r="B33" s="69"/>
      <c r="C33" s="69"/>
      <c r="D33" s="69"/>
      <c r="E33" s="76">
        <v>30</v>
      </c>
      <c r="F33" s="70"/>
    </row>
    <row r="34" spans="1:6" x14ac:dyDescent="0.15">
      <c r="A34" s="63"/>
      <c r="B34" s="69"/>
      <c r="C34" s="69"/>
      <c r="D34" s="69"/>
      <c r="E34" s="76">
        <v>30</v>
      </c>
      <c r="F34" s="70"/>
    </row>
    <row r="35" spans="1:6" x14ac:dyDescent="0.15">
      <c r="A35" s="63"/>
      <c r="B35" s="69"/>
      <c r="C35" s="69"/>
      <c r="D35" s="69"/>
      <c r="E35" s="76">
        <v>30</v>
      </c>
      <c r="F35" s="70"/>
    </row>
    <row r="36" spans="1:6" x14ac:dyDescent="0.15">
      <c r="A36" s="63"/>
      <c r="B36" s="69"/>
      <c r="C36" s="69"/>
      <c r="D36" s="69"/>
      <c r="E36" s="76">
        <v>30</v>
      </c>
      <c r="F36" s="70"/>
    </row>
    <row r="37" spans="1:6" x14ac:dyDescent="0.15">
      <c r="A37" s="63"/>
      <c r="B37" s="69"/>
      <c r="C37" s="69"/>
      <c r="D37" s="69"/>
      <c r="E37" s="76">
        <v>30</v>
      </c>
      <c r="F37" s="70"/>
    </row>
    <row r="38" spans="1:6" x14ac:dyDescent="0.15">
      <c r="A38" s="63"/>
      <c r="B38" s="69"/>
      <c r="C38" s="69"/>
      <c r="D38" s="69"/>
      <c r="E38" s="76">
        <v>30</v>
      </c>
      <c r="F38" s="70"/>
    </row>
    <row r="39" spans="1:6" x14ac:dyDescent="0.15">
      <c r="A39" s="63"/>
      <c r="B39" s="69"/>
      <c r="C39" s="69"/>
      <c r="D39" s="69"/>
      <c r="E39" s="76">
        <v>30</v>
      </c>
      <c r="F39" s="70"/>
    </row>
    <row r="40" spans="1:6" ht="15" customHeight="1" x14ac:dyDescent="0.15">
      <c r="A40" s="63"/>
      <c r="B40" s="69"/>
      <c r="C40" s="69"/>
      <c r="D40" s="69"/>
      <c r="E40" s="76">
        <v>30</v>
      </c>
      <c r="F40" s="70"/>
    </row>
    <row r="41" spans="1:6" ht="15" customHeight="1" x14ac:dyDescent="0.15">
      <c r="A41" s="63"/>
      <c r="B41" s="69"/>
      <c r="C41" s="69"/>
      <c r="D41" s="69"/>
      <c r="E41" s="76">
        <v>30</v>
      </c>
      <c r="F41" s="70"/>
    </row>
    <row r="42" spans="1:6" ht="15" customHeight="1" x14ac:dyDescent="0.15">
      <c r="A42" s="63"/>
      <c r="B42" s="69"/>
      <c r="C42" s="69"/>
      <c r="D42" s="69"/>
      <c r="E42" s="76">
        <v>30</v>
      </c>
      <c r="F42" s="70"/>
    </row>
    <row r="43" spans="1:6" ht="15" customHeight="1" x14ac:dyDescent="0.15">
      <c r="A43" s="63"/>
      <c r="B43" s="69"/>
      <c r="C43" s="69"/>
      <c r="D43" s="69"/>
      <c r="E43" s="76">
        <v>30</v>
      </c>
      <c r="F43" s="70"/>
    </row>
    <row r="44" spans="1:6" ht="15" customHeight="1" x14ac:dyDescent="0.15">
      <c r="A44" s="63"/>
      <c r="B44" s="69"/>
      <c r="C44" s="69"/>
      <c r="D44" s="69"/>
      <c r="E44" s="76">
        <v>30</v>
      </c>
      <c r="F44" s="70"/>
    </row>
    <row r="45" spans="1:6" ht="15" customHeight="1" x14ac:dyDescent="0.15">
      <c r="A45" s="63"/>
      <c r="B45" s="69"/>
      <c r="C45" s="69"/>
      <c r="D45" s="69"/>
      <c r="E45" s="76">
        <v>30</v>
      </c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18" priority="3"/>
  </conditionalFormatting>
  <conditionalFormatting sqref="A22">
    <cfRule type="duplicateValues" dxfId="17" priority="1"/>
    <cfRule type="duplicateValues" dxfId="16" priority="2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7521-CD6D-BD4C-B189-8FA432D6AF3F}">
  <dimension ref="A1:J54"/>
  <sheetViews>
    <sheetView zoomScale="117" workbookViewId="0">
      <selection activeCell="J15" sqref="J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145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146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200</v>
      </c>
      <c r="F14" s="45" t="s">
        <v>16</v>
      </c>
      <c r="I14" s="134" t="s">
        <v>17</v>
      </c>
      <c r="J14" s="133">
        <v>35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250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  <c r="I16" s="128">
        <f>I15+1</f>
        <v>2</v>
      </c>
      <c r="J16" s="129">
        <f>J15-(J$15-30)/(J$14-1)</f>
        <v>243.52941176470588</v>
      </c>
    </row>
    <row r="17" spans="1:10" ht="15" customHeight="1" x14ac:dyDescent="0.15">
      <c r="A17" s="56"/>
      <c r="B17" s="69"/>
      <c r="C17" s="69"/>
      <c r="D17" s="69"/>
      <c r="E17" s="76"/>
      <c r="F17" s="70"/>
      <c r="I17" s="128">
        <f t="shared" ref="I17:I54" si="0">I16+1</f>
        <v>3</v>
      </c>
      <c r="J17" s="129">
        <f t="shared" ref="J17:J54" si="1">J16-(J$15-30)/(J$14-1)</f>
        <v>237.05882352941177</v>
      </c>
    </row>
    <row r="18" spans="1:10" ht="15" customHeight="1" x14ac:dyDescent="0.15">
      <c r="A18" s="63"/>
      <c r="B18" s="69"/>
      <c r="C18" s="69"/>
      <c r="D18" s="69"/>
      <c r="E18" s="76"/>
      <c r="F18" s="70"/>
      <c r="I18" s="128">
        <f t="shared" si="0"/>
        <v>4</v>
      </c>
      <c r="J18" s="129">
        <f t="shared" si="1"/>
        <v>230.58823529411765</v>
      </c>
    </row>
    <row r="19" spans="1:10" ht="15" customHeight="1" x14ac:dyDescent="0.15">
      <c r="A19" s="63"/>
      <c r="B19" s="69"/>
      <c r="C19" s="69"/>
      <c r="D19" s="69"/>
      <c r="E19" s="76"/>
      <c r="F19" s="70"/>
      <c r="I19" s="128">
        <f t="shared" si="0"/>
        <v>5</v>
      </c>
      <c r="J19" s="129">
        <f t="shared" si="1"/>
        <v>224.11764705882354</v>
      </c>
    </row>
    <row r="20" spans="1:10" ht="15" customHeight="1" x14ac:dyDescent="0.15">
      <c r="A20" s="63"/>
      <c r="B20" s="69"/>
      <c r="C20" s="69"/>
      <c r="D20" s="69"/>
      <c r="E20" s="76"/>
      <c r="F20" s="70"/>
      <c r="I20" s="128">
        <f t="shared" si="0"/>
        <v>6</v>
      </c>
      <c r="J20" s="129">
        <f t="shared" si="1"/>
        <v>217.64705882352942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28">
        <f t="shared" si="0"/>
        <v>7</v>
      </c>
      <c r="J21" s="129">
        <f t="shared" si="1"/>
        <v>211.1764705882353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28">
        <f t="shared" si="0"/>
        <v>8</v>
      </c>
      <c r="J22" s="129">
        <f t="shared" si="1"/>
        <v>204.70588235294119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28">
        <f t="shared" si="0"/>
        <v>9</v>
      </c>
      <c r="J23" s="129">
        <f t="shared" si="1"/>
        <v>198.23529411764707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28">
        <f t="shared" si="0"/>
        <v>10</v>
      </c>
      <c r="J24" s="129">
        <f t="shared" si="1"/>
        <v>191.76470588235296</v>
      </c>
    </row>
    <row r="25" spans="1:10" ht="15" customHeight="1" x14ac:dyDescent="0.15">
      <c r="A25" s="63"/>
      <c r="B25" s="69"/>
      <c r="C25" s="69"/>
      <c r="D25" s="69"/>
      <c r="E25" s="76"/>
      <c r="F25" s="70"/>
      <c r="I25" s="128">
        <f t="shared" si="0"/>
        <v>11</v>
      </c>
      <c r="J25" s="129">
        <f t="shared" si="1"/>
        <v>185.29411764705884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28">
        <f t="shared" si="0"/>
        <v>12</v>
      </c>
      <c r="J26" s="129">
        <f t="shared" si="1"/>
        <v>178.82352941176472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28">
        <f t="shared" si="0"/>
        <v>13</v>
      </c>
      <c r="J27" s="129">
        <f t="shared" si="1"/>
        <v>172.35294117647061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28">
        <f t="shared" si="0"/>
        <v>14</v>
      </c>
      <c r="J28" s="129">
        <f t="shared" si="1"/>
        <v>165.88235294117649</v>
      </c>
    </row>
    <row r="29" spans="1:10" ht="15" customHeight="1" x14ac:dyDescent="0.15">
      <c r="A29" s="63"/>
      <c r="B29" s="69"/>
      <c r="C29" s="69"/>
      <c r="D29" s="69"/>
      <c r="E29" s="76"/>
      <c r="F29" s="70"/>
      <c r="I29" s="128">
        <f t="shared" si="0"/>
        <v>15</v>
      </c>
      <c r="J29" s="129">
        <f t="shared" si="1"/>
        <v>159.41176470588238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8">
        <f t="shared" si="0"/>
        <v>16</v>
      </c>
      <c r="J30" s="129">
        <f t="shared" si="1"/>
        <v>152.94117647058826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28">
        <f t="shared" si="0"/>
        <v>17</v>
      </c>
      <c r="J31" s="129">
        <f t="shared" si="1"/>
        <v>146.47058823529414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28">
        <f t="shared" si="0"/>
        <v>18</v>
      </c>
      <c r="J32" s="129">
        <f t="shared" si="1"/>
        <v>140.00000000000003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28">
        <f t="shared" si="0"/>
        <v>19</v>
      </c>
      <c r="J33" s="129">
        <f t="shared" si="1"/>
        <v>133.52941176470591</v>
      </c>
    </row>
    <row r="34" spans="1:10" x14ac:dyDescent="0.15">
      <c r="A34" s="63"/>
      <c r="B34" s="69"/>
      <c r="C34" s="69"/>
      <c r="D34" s="69"/>
      <c r="E34" s="76"/>
      <c r="F34" s="70"/>
      <c r="I34" s="128">
        <f t="shared" si="0"/>
        <v>20</v>
      </c>
      <c r="J34" s="129">
        <f t="shared" si="1"/>
        <v>127.0588235294118</v>
      </c>
    </row>
    <row r="35" spans="1:10" x14ac:dyDescent="0.15">
      <c r="A35" s="63"/>
      <c r="B35" s="69"/>
      <c r="C35" s="69"/>
      <c r="D35" s="69"/>
      <c r="E35" s="76"/>
      <c r="F35" s="70"/>
      <c r="I35" s="128">
        <f t="shared" si="0"/>
        <v>21</v>
      </c>
      <c r="J35" s="129">
        <f t="shared" si="1"/>
        <v>120.58823529411768</v>
      </c>
    </row>
    <row r="36" spans="1:10" x14ac:dyDescent="0.15">
      <c r="A36" s="63"/>
      <c r="B36" s="69"/>
      <c r="C36" s="69"/>
      <c r="D36" s="69"/>
      <c r="E36" s="76"/>
      <c r="F36" s="70"/>
      <c r="I36" s="128">
        <f t="shared" si="0"/>
        <v>22</v>
      </c>
      <c r="J36" s="129">
        <f t="shared" si="1"/>
        <v>114.11764705882356</v>
      </c>
    </row>
    <row r="37" spans="1:10" x14ac:dyDescent="0.15">
      <c r="A37" s="63"/>
      <c r="B37" s="69"/>
      <c r="C37" s="69"/>
      <c r="D37" s="69"/>
      <c r="E37" s="76"/>
      <c r="F37" s="70"/>
      <c r="I37" s="128">
        <f t="shared" si="0"/>
        <v>23</v>
      </c>
      <c r="J37" s="129">
        <f t="shared" si="1"/>
        <v>107.64705882352945</v>
      </c>
    </row>
    <row r="38" spans="1:10" x14ac:dyDescent="0.15">
      <c r="A38" s="63"/>
      <c r="B38" s="69"/>
      <c r="C38" s="69"/>
      <c r="D38" s="69"/>
      <c r="E38" s="76"/>
      <c r="F38" s="70"/>
      <c r="I38" s="128">
        <f t="shared" si="0"/>
        <v>24</v>
      </c>
      <c r="J38" s="129">
        <f t="shared" si="1"/>
        <v>101.17647058823533</v>
      </c>
    </row>
    <row r="39" spans="1:10" x14ac:dyDescent="0.15">
      <c r="A39" s="63"/>
      <c r="B39" s="69"/>
      <c r="C39" s="69"/>
      <c r="D39" s="69"/>
      <c r="E39" s="76"/>
      <c r="F39" s="70"/>
      <c r="I39" s="128">
        <f t="shared" si="0"/>
        <v>25</v>
      </c>
      <c r="J39" s="129">
        <f t="shared" si="1"/>
        <v>94.705882352941217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28">
        <f t="shared" si="0"/>
        <v>26</v>
      </c>
      <c r="J40" s="129">
        <f t="shared" si="1"/>
        <v>88.235294117647101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8">
        <f t="shared" si="0"/>
        <v>27</v>
      </c>
      <c r="J41" s="129">
        <f t="shared" si="1"/>
        <v>81.764705882352985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8">
        <f t="shared" si="0"/>
        <v>28</v>
      </c>
      <c r="J42" s="129">
        <f t="shared" si="1"/>
        <v>75.294117647058869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8">
        <f t="shared" si="0"/>
        <v>29</v>
      </c>
      <c r="J43" s="129">
        <f t="shared" si="1"/>
        <v>68.823529411764753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29">
        <f t="shared" si="1"/>
        <v>62.352941176470637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29">
        <f t="shared" si="1"/>
        <v>55.882352941176521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29">
        <f t="shared" si="1"/>
        <v>49.411764705882405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29">
        <f t="shared" si="1"/>
        <v>42.941176470588289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29">
        <f t="shared" si="1"/>
        <v>36.470588235294173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29">
        <f t="shared" si="1"/>
        <v>30.000000000000057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29">
        <f t="shared" si="1"/>
        <v>23.529411764705941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29">
        <f t="shared" si="1"/>
        <v>17.058823529411825</v>
      </c>
    </row>
    <row r="52" spans="1:10" x14ac:dyDescent="0.15">
      <c r="I52" s="128">
        <f t="shared" si="0"/>
        <v>38</v>
      </c>
      <c r="J52" s="129">
        <f t="shared" si="1"/>
        <v>10.588235294117707</v>
      </c>
    </row>
    <row r="53" spans="1:10" x14ac:dyDescent="0.15">
      <c r="I53" s="128">
        <f t="shared" si="0"/>
        <v>39</v>
      </c>
      <c r="J53" s="129">
        <f t="shared" si="1"/>
        <v>4.1176470588235894</v>
      </c>
    </row>
    <row r="54" spans="1:10" x14ac:dyDescent="0.15">
      <c r="I54" s="128">
        <f t="shared" si="0"/>
        <v>40</v>
      </c>
      <c r="J54" s="129">
        <f t="shared" si="1"/>
        <v>-2.3529411764705284</v>
      </c>
    </row>
  </sheetData>
  <mergeCells count="3">
    <mergeCell ref="A1:A7"/>
    <mergeCell ref="B2:D2"/>
    <mergeCell ref="B4:D4"/>
  </mergeCells>
  <conditionalFormatting sqref="A18:A21 A23 A25 A34 A37">
    <cfRule type="duplicateValues" dxfId="15" priority="3"/>
  </conditionalFormatting>
  <conditionalFormatting sqref="A22">
    <cfRule type="duplicateValues" dxfId="14" priority="1"/>
    <cfRule type="duplicateValues" dxfId="13" priority="2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371-9CE5-F949-BD2D-4482C0CFF57D}">
  <dimension ref="A1:F5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58"/>
      <c r="B1" s="88"/>
      <c r="C1" s="88"/>
      <c r="D1" s="88"/>
      <c r="E1" s="88"/>
      <c r="F1" s="36"/>
    </row>
    <row r="2" spans="1:6" ht="15" customHeight="1" x14ac:dyDescent="0.15">
      <c r="A2" s="358"/>
      <c r="B2" s="359" t="s">
        <v>28</v>
      </c>
      <c r="C2" s="359"/>
      <c r="D2" s="359"/>
      <c r="E2" s="88"/>
      <c r="F2" s="36"/>
    </row>
    <row r="3" spans="1:6" ht="15" customHeight="1" x14ac:dyDescent="0.15">
      <c r="A3" s="358"/>
      <c r="B3" s="88"/>
      <c r="C3" s="88"/>
      <c r="D3" s="88"/>
      <c r="E3" s="88"/>
      <c r="F3" s="36"/>
    </row>
    <row r="4" spans="1:6" ht="15" customHeight="1" x14ac:dyDescent="0.15">
      <c r="A4" s="358"/>
      <c r="B4" s="359" t="s">
        <v>33</v>
      </c>
      <c r="C4" s="359"/>
      <c r="D4" s="359"/>
      <c r="E4" s="88"/>
      <c r="F4" s="36"/>
    </row>
    <row r="5" spans="1:6" ht="15" customHeight="1" x14ac:dyDescent="0.15">
      <c r="A5" s="358"/>
      <c r="B5" s="88"/>
      <c r="C5" s="88"/>
      <c r="D5" s="88"/>
      <c r="E5" s="88"/>
      <c r="F5" s="36"/>
    </row>
    <row r="6" spans="1:6" ht="15" customHeight="1" x14ac:dyDescent="0.15">
      <c r="A6" s="358"/>
      <c r="B6" s="61"/>
      <c r="C6" s="88"/>
      <c r="D6" s="88"/>
      <c r="E6" s="88"/>
      <c r="F6" s="36"/>
    </row>
    <row r="7" spans="1:6" ht="15" customHeight="1" x14ac:dyDescent="0.15">
      <c r="A7" s="358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12" priority="3"/>
  </conditionalFormatting>
  <conditionalFormatting sqref="A22">
    <cfRule type="duplicateValues" dxfId="11" priority="1"/>
    <cfRule type="duplicateValues" dxfId="10" priority="2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D12C-1E5E-3C4E-9096-1D44B8E5C198}">
  <dimension ref="A3:R27"/>
  <sheetViews>
    <sheetView workbookViewId="0">
      <selection activeCell="M32" sqref="M32"/>
    </sheetView>
  </sheetViews>
  <sheetFormatPr baseColWidth="10" defaultRowHeight="14" x14ac:dyDescent="0.15"/>
  <sheetData>
    <row r="3" spans="1:18" ht="17" customHeight="1" x14ac:dyDescent="0.15">
      <c r="A3" s="73" t="s">
        <v>97</v>
      </c>
      <c r="B3" s="112">
        <v>2008</v>
      </c>
      <c r="C3" s="112" t="s">
        <v>102</v>
      </c>
      <c r="D3" s="112" t="s">
        <v>77</v>
      </c>
      <c r="E3" s="74" t="s">
        <v>46</v>
      </c>
      <c r="F3" s="58"/>
      <c r="G3" s="58">
        <f t="shared" ref="G3:G27" si="0">H3</f>
        <v>1</v>
      </c>
      <c r="H3" s="90">
        <f t="shared" ref="H3:H27" si="1">RANK(L3,$L$3:$L$27,0)</f>
        <v>1</v>
      </c>
      <c r="I3" s="84">
        <f t="shared" ref="I3:I27" si="2">LARGE(($N3:$R3),1)</f>
        <v>0</v>
      </c>
      <c r="J3" s="84">
        <f t="shared" ref="J3:J27" si="3">LARGE(($N3:$R3),2)</f>
        <v>0</v>
      </c>
      <c r="K3" s="84">
        <f t="shared" ref="K3:K27" si="4">LARGE(($N3:$R3),3)</f>
        <v>0</v>
      </c>
      <c r="L3" s="84">
        <f t="shared" ref="L3:L27" si="5">SUM(I3+J3+K3)</f>
        <v>0</v>
      </c>
      <c r="M3" s="85"/>
      <c r="N3" s="84">
        <v>0</v>
      </c>
      <c r="O3" s="84">
        <v>0</v>
      </c>
      <c r="P3" s="84">
        <v>0</v>
      </c>
      <c r="Q3" s="101"/>
      <c r="R3" s="84"/>
    </row>
    <row r="4" spans="1:18" ht="17" customHeight="1" x14ac:dyDescent="0.15">
      <c r="A4" s="73" t="s">
        <v>103</v>
      </c>
      <c r="B4" s="112">
        <v>2007</v>
      </c>
      <c r="C4" s="112" t="s">
        <v>102</v>
      </c>
      <c r="D4" s="112" t="s">
        <v>77</v>
      </c>
      <c r="E4" s="74" t="s">
        <v>48</v>
      </c>
      <c r="F4" s="58"/>
      <c r="G4" s="58">
        <f t="shared" si="0"/>
        <v>1</v>
      </c>
      <c r="H4" s="90">
        <f t="shared" si="1"/>
        <v>1</v>
      </c>
      <c r="I4" s="84">
        <f t="shared" si="2"/>
        <v>0</v>
      </c>
      <c r="J4" s="84">
        <f t="shared" si="3"/>
        <v>0</v>
      </c>
      <c r="K4" s="84">
        <f t="shared" si="4"/>
        <v>0</v>
      </c>
      <c r="L4" s="84">
        <f t="shared" si="5"/>
        <v>0</v>
      </c>
      <c r="M4" s="85"/>
      <c r="N4" s="84">
        <v>0</v>
      </c>
      <c r="O4" s="84">
        <v>0</v>
      </c>
      <c r="P4" s="84">
        <v>0</v>
      </c>
      <c r="Q4" s="101"/>
      <c r="R4" s="84"/>
    </row>
    <row r="5" spans="1:18" ht="17" customHeight="1" x14ac:dyDescent="0.15">
      <c r="A5" s="73" t="s">
        <v>69</v>
      </c>
      <c r="B5" s="112">
        <v>2008</v>
      </c>
      <c r="C5" s="112" t="s">
        <v>102</v>
      </c>
      <c r="D5" s="112" t="s">
        <v>77</v>
      </c>
      <c r="E5" s="74" t="s">
        <v>50</v>
      </c>
      <c r="F5" s="58"/>
      <c r="G5" s="58">
        <f t="shared" si="0"/>
        <v>1</v>
      </c>
      <c r="H5" s="90">
        <f t="shared" si="1"/>
        <v>1</v>
      </c>
      <c r="I5" s="84">
        <f t="shared" si="2"/>
        <v>0</v>
      </c>
      <c r="J5" s="84">
        <f t="shared" si="3"/>
        <v>0</v>
      </c>
      <c r="K5" s="84">
        <f t="shared" si="4"/>
        <v>0</v>
      </c>
      <c r="L5" s="84">
        <f t="shared" si="5"/>
        <v>0</v>
      </c>
      <c r="M5" s="85"/>
      <c r="N5" s="84">
        <v>0</v>
      </c>
      <c r="O5" s="84">
        <v>0</v>
      </c>
      <c r="P5" s="84">
        <v>0</v>
      </c>
      <c r="Q5" s="101"/>
      <c r="R5" s="84"/>
    </row>
    <row r="6" spans="1:18" ht="17" customHeight="1" x14ac:dyDescent="0.15">
      <c r="A6" s="73" t="s">
        <v>98</v>
      </c>
      <c r="B6" s="112">
        <v>2008</v>
      </c>
      <c r="C6" s="112" t="s">
        <v>102</v>
      </c>
      <c r="D6" s="112" t="s">
        <v>77</v>
      </c>
      <c r="E6" s="74" t="s">
        <v>53</v>
      </c>
      <c r="F6" s="58"/>
      <c r="G6" s="58">
        <f t="shared" si="0"/>
        <v>1</v>
      </c>
      <c r="H6" s="90">
        <f t="shared" si="1"/>
        <v>1</v>
      </c>
      <c r="I6" s="84">
        <f t="shared" si="2"/>
        <v>0</v>
      </c>
      <c r="J6" s="84">
        <f t="shared" si="3"/>
        <v>0</v>
      </c>
      <c r="K6" s="84">
        <f t="shared" si="4"/>
        <v>0</v>
      </c>
      <c r="L6" s="84">
        <f t="shared" si="5"/>
        <v>0</v>
      </c>
      <c r="M6" s="85"/>
      <c r="N6" s="84">
        <v>0</v>
      </c>
      <c r="O6" s="84">
        <v>0</v>
      </c>
      <c r="P6" s="84">
        <v>0</v>
      </c>
      <c r="Q6" s="101"/>
      <c r="R6" s="84"/>
    </row>
    <row r="7" spans="1:18" ht="17" customHeight="1" x14ac:dyDescent="0.15">
      <c r="A7" s="73" t="s">
        <v>98</v>
      </c>
      <c r="B7" s="112">
        <v>2008</v>
      </c>
      <c r="C7" s="112" t="s">
        <v>102</v>
      </c>
      <c r="D7" s="112" t="s">
        <v>78</v>
      </c>
      <c r="E7" s="74" t="s">
        <v>55</v>
      </c>
      <c r="F7" s="58"/>
      <c r="G7" s="58">
        <f t="shared" si="0"/>
        <v>1</v>
      </c>
      <c r="H7" s="90">
        <f t="shared" si="1"/>
        <v>1</v>
      </c>
      <c r="I7" s="84">
        <f t="shared" si="2"/>
        <v>0</v>
      </c>
      <c r="J7" s="84">
        <f t="shared" si="3"/>
        <v>0</v>
      </c>
      <c r="K7" s="84">
        <f t="shared" si="4"/>
        <v>0</v>
      </c>
      <c r="L7" s="84">
        <f t="shared" si="5"/>
        <v>0</v>
      </c>
      <c r="M7" s="85"/>
      <c r="N7" s="84">
        <v>0</v>
      </c>
      <c r="O7" s="84">
        <v>0</v>
      </c>
      <c r="P7" s="84">
        <v>0</v>
      </c>
      <c r="Q7" s="101"/>
      <c r="R7" s="84"/>
    </row>
    <row r="8" spans="1:18" ht="17" customHeight="1" x14ac:dyDescent="0.15">
      <c r="A8" s="73" t="s">
        <v>72</v>
      </c>
      <c r="B8" s="112">
        <v>2008</v>
      </c>
      <c r="C8" s="112" t="s">
        <v>102</v>
      </c>
      <c r="D8" s="112" t="s">
        <v>77</v>
      </c>
      <c r="E8" s="74" t="s">
        <v>56</v>
      </c>
      <c r="F8" s="58"/>
      <c r="G8" s="58">
        <f t="shared" si="0"/>
        <v>1</v>
      </c>
      <c r="H8" s="90">
        <f t="shared" si="1"/>
        <v>1</v>
      </c>
      <c r="I8" s="84">
        <f t="shared" si="2"/>
        <v>0</v>
      </c>
      <c r="J8" s="84">
        <f t="shared" si="3"/>
        <v>0</v>
      </c>
      <c r="K8" s="84">
        <f t="shared" si="4"/>
        <v>0</v>
      </c>
      <c r="L8" s="84">
        <f t="shared" si="5"/>
        <v>0</v>
      </c>
      <c r="M8" s="85"/>
      <c r="N8" s="84">
        <v>0</v>
      </c>
      <c r="O8" s="84">
        <v>0</v>
      </c>
      <c r="P8" s="84">
        <v>0</v>
      </c>
      <c r="Q8" s="101"/>
      <c r="R8" s="84"/>
    </row>
    <row r="9" spans="1:18" ht="17" customHeight="1" x14ac:dyDescent="0.15">
      <c r="A9" s="73" t="s">
        <v>72</v>
      </c>
      <c r="B9" s="112">
        <v>2008</v>
      </c>
      <c r="C9" s="112" t="s">
        <v>102</v>
      </c>
      <c r="D9" s="112" t="s">
        <v>77</v>
      </c>
      <c r="E9" s="74" t="s">
        <v>61</v>
      </c>
      <c r="F9" s="58"/>
      <c r="G9" s="58">
        <f t="shared" si="0"/>
        <v>1</v>
      </c>
      <c r="H9" s="90">
        <f t="shared" si="1"/>
        <v>1</v>
      </c>
      <c r="I9" s="84">
        <f t="shared" si="2"/>
        <v>0</v>
      </c>
      <c r="J9" s="84">
        <f t="shared" si="3"/>
        <v>0</v>
      </c>
      <c r="K9" s="84">
        <f t="shared" si="4"/>
        <v>0</v>
      </c>
      <c r="L9" s="84">
        <f t="shared" si="5"/>
        <v>0</v>
      </c>
      <c r="M9" s="85"/>
      <c r="N9" s="84">
        <v>0</v>
      </c>
      <c r="O9" s="84">
        <v>0</v>
      </c>
      <c r="P9" s="84">
        <v>0</v>
      </c>
      <c r="Q9" s="101"/>
      <c r="R9" s="84"/>
    </row>
    <row r="10" spans="1:18" ht="17" customHeight="1" x14ac:dyDescent="0.15">
      <c r="A10" s="73" t="s">
        <v>72</v>
      </c>
      <c r="B10" s="112">
        <v>2008</v>
      </c>
      <c r="C10" s="112" t="s">
        <v>102</v>
      </c>
      <c r="D10" s="112" t="s">
        <v>77</v>
      </c>
      <c r="E10" s="74" t="s">
        <v>59</v>
      </c>
      <c r="F10" s="58"/>
      <c r="G10" s="58">
        <f t="shared" si="0"/>
        <v>1</v>
      </c>
      <c r="H10" s="90">
        <f t="shared" si="1"/>
        <v>1</v>
      </c>
      <c r="I10" s="84">
        <f t="shared" si="2"/>
        <v>0</v>
      </c>
      <c r="J10" s="84">
        <f t="shared" si="3"/>
        <v>0</v>
      </c>
      <c r="K10" s="84">
        <f t="shared" si="4"/>
        <v>0</v>
      </c>
      <c r="L10" s="84">
        <f t="shared" si="5"/>
        <v>0</v>
      </c>
      <c r="M10" s="85"/>
      <c r="N10" s="84">
        <v>0</v>
      </c>
      <c r="O10" s="84">
        <v>0</v>
      </c>
      <c r="P10" s="84">
        <v>0</v>
      </c>
      <c r="Q10" s="101"/>
      <c r="R10" s="84"/>
    </row>
    <row r="11" spans="1:18" ht="17" customHeight="1" x14ac:dyDescent="0.15">
      <c r="A11" s="73" t="s">
        <v>72</v>
      </c>
      <c r="B11" s="112">
        <v>2007</v>
      </c>
      <c r="C11" s="112" t="s">
        <v>102</v>
      </c>
      <c r="D11" s="112" t="s">
        <v>77</v>
      </c>
      <c r="E11" s="74" t="s">
        <v>54</v>
      </c>
      <c r="F11" s="58"/>
      <c r="G11" s="58">
        <f t="shared" si="0"/>
        <v>1</v>
      </c>
      <c r="H11" s="90">
        <f t="shared" si="1"/>
        <v>1</v>
      </c>
      <c r="I11" s="84">
        <f t="shared" si="2"/>
        <v>0</v>
      </c>
      <c r="J11" s="84">
        <f t="shared" si="3"/>
        <v>0</v>
      </c>
      <c r="K11" s="84">
        <f t="shared" si="4"/>
        <v>0</v>
      </c>
      <c r="L11" s="84">
        <f t="shared" si="5"/>
        <v>0</v>
      </c>
      <c r="M11" s="85"/>
      <c r="N11" s="84">
        <v>0</v>
      </c>
      <c r="O11" s="84">
        <v>0</v>
      </c>
      <c r="P11" s="84">
        <v>0</v>
      </c>
      <c r="Q11" s="101"/>
      <c r="R11" s="84"/>
    </row>
    <row r="12" spans="1:18" ht="17" customHeight="1" x14ac:dyDescent="0.15">
      <c r="A12" s="73" t="s">
        <v>70</v>
      </c>
      <c r="B12" s="112">
        <v>2008</v>
      </c>
      <c r="C12" s="112" t="s">
        <v>102</v>
      </c>
      <c r="D12" s="112" t="s">
        <v>77</v>
      </c>
      <c r="E12" s="74" t="s">
        <v>57</v>
      </c>
      <c r="F12" s="58"/>
      <c r="G12" s="58">
        <f t="shared" si="0"/>
        <v>1</v>
      </c>
      <c r="H12" s="90">
        <f t="shared" si="1"/>
        <v>1</v>
      </c>
      <c r="I12" s="84">
        <f t="shared" si="2"/>
        <v>0</v>
      </c>
      <c r="J12" s="84">
        <f t="shared" si="3"/>
        <v>0</v>
      </c>
      <c r="K12" s="84">
        <f t="shared" si="4"/>
        <v>0</v>
      </c>
      <c r="L12" s="84">
        <f t="shared" si="5"/>
        <v>0</v>
      </c>
      <c r="M12" s="85"/>
      <c r="N12" s="84">
        <v>0</v>
      </c>
      <c r="O12" s="84">
        <v>0</v>
      </c>
      <c r="P12" s="84">
        <v>0</v>
      </c>
      <c r="Q12" s="101"/>
      <c r="R12" s="84"/>
    </row>
    <row r="13" spans="1:18" ht="17" customHeight="1" x14ac:dyDescent="0.15">
      <c r="A13" s="73" t="s">
        <v>70</v>
      </c>
      <c r="B13" s="112">
        <v>2006</v>
      </c>
      <c r="C13" s="112" t="s">
        <v>102</v>
      </c>
      <c r="D13" s="112" t="s">
        <v>76</v>
      </c>
      <c r="E13" s="74" t="s">
        <v>62</v>
      </c>
      <c r="F13" s="58"/>
      <c r="G13" s="58">
        <f t="shared" si="0"/>
        <v>1</v>
      </c>
      <c r="H13" s="90">
        <f t="shared" si="1"/>
        <v>1</v>
      </c>
      <c r="I13" s="84">
        <f t="shared" si="2"/>
        <v>0</v>
      </c>
      <c r="J13" s="84">
        <f t="shared" si="3"/>
        <v>0</v>
      </c>
      <c r="K13" s="84">
        <f t="shared" si="4"/>
        <v>0</v>
      </c>
      <c r="L13" s="84">
        <f t="shared" si="5"/>
        <v>0</v>
      </c>
      <c r="M13" s="85"/>
      <c r="N13" s="84">
        <v>0</v>
      </c>
      <c r="O13" s="84">
        <v>0</v>
      </c>
      <c r="P13" s="84">
        <v>0</v>
      </c>
      <c r="Q13" s="101"/>
      <c r="R13" s="84"/>
    </row>
    <row r="14" spans="1:18" ht="17" customHeight="1" x14ac:dyDescent="0.15">
      <c r="A14" s="73" t="s">
        <v>72</v>
      </c>
      <c r="B14" s="112">
        <v>2007</v>
      </c>
      <c r="C14" s="112" t="s">
        <v>102</v>
      </c>
      <c r="D14" s="112" t="s">
        <v>77</v>
      </c>
      <c r="E14" s="74" t="s">
        <v>58</v>
      </c>
      <c r="F14" s="58"/>
      <c r="G14" s="58">
        <f t="shared" si="0"/>
        <v>1</v>
      </c>
      <c r="H14" s="90">
        <f t="shared" si="1"/>
        <v>1</v>
      </c>
      <c r="I14" s="84">
        <f t="shared" si="2"/>
        <v>0</v>
      </c>
      <c r="J14" s="84">
        <f t="shared" si="3"/>
        <v>0</v>
      </c>
      <c r="K14" s="84">
        <f t="shared" si="4"/>
        <v>0</v>
      </c>
      <c r="L14" s="84">
        <f t="shared" si="5"/>
        <v>0</v>
      </c>
      <c r="M14" s="85"/>
      <c r="N14" s="84">
        <v>0</v>
      </c>
      <c r="O14" s="84">
        <v>0</v>
      </c>
      <c r="P14" s="84">
        <v>0</v>
      </c>
      <c r="Q14" s="101"/>
      <c r="R14" s="84"/>
    </row>
    <row r="15" spans="1:18" ht="17" customHeight="1" x14ac:dyDescent="0.15">
      <c r="A15" s="73" t="s">
        <v>70</v>
      </c>
      <c r="B15" s="112">
        <v>2005</v>
      </c>
      <c r="C15" s="112" t="s">
        <v>102</v>
      </c>
      <c r="D15" s="112" t="s">
        <v>76</v>
      </c>
      <c r="E15" s="74" t="s">
        <v>67</v>
      </c>
      <c r="F15" s="58"/>
      <c r="G15" s="58">
        <f t="shared" si="0"/>
        <v>1</v>
      </c>
      <c r="H15" s="90">
        <f t="shared" si="1"/>
        <v>1</v>
      </c>
      <c r="I15" s="84">
        <f t="shared" si="2"/>
        <v>0</v>
      </c>
      <c r="J15" s="84">
        <f t="shared" si="3"/>
        <v>0</v>
      </c>
      <c r="K15" s="84">
        <f t="shared" si="4"/>
        <v>0</v>
      </c>
      <c r="L15" s="84">
        <f t="shared" si="5"/>
        <v>0</v>
      </c>
      <c r="M15" s="85"/>
      <c r="N15" s="84">
        <v>0</v>
      </c>
      <c r="O15" s="84">
        <v>0</v>
      </c>
      <c r="P15" s="84">
        <v>0</v>
      </c>
      <c r="Q15" s="101"/>
      <c r="R15" s="84"/>
    </row>
    <row r="16" spans="1:18" ht="17" customHeight="1" x14ac:dyDescent="0.15">
      <c r="A16" s="73" t="s">
        <v>71</v>
      </c>
      <c r="B16" s="112">
        <v>2007</v>
      </c>
      <c r="C16" s="112" t="s">
        <v>102</v>
      </c>
      <c r="D16" s="112" t="s">
        <v>77</v>
      </c>
      <c r="E16" s="74" t="s">
        <v>68</v>
      </c>
      <c r="F16" s="58"/>
      <c r="G16" s="58">
        <f t="shared" si="0"/>
        <v>1</v>
      </c>
      <c r="H16" s="90">
        <f t="shared" si="1"/>
        <v>1</v>
      </c>
      <c r="I16" s="84">
        <f t="shared" si="2"/>
        <v>0</v>
      </c>
      <c r="J16" s="84">
        <f t="shared" si="3"/>
        <v>0</v>
      </c>
      <c r="K16" s="84">
        <f t="shared" si="4"/>
        <v>0</v>
      </c>
      <c r="L16" s="84">
        <f t="shared" si="5"/>
        <v>0</v>
      </c>
      <c r="M16" s="85"/>
      <c r="N16" s="84">
        <v>0</v>
      </c>
      <c r="O16" s="84">
        <v>0</v>
      </c>
      <c r="P16" s="84">
        <v>0</v>
      </c>
      <c r="Q16" s="101"/>
      <c r="R16" s="84"/>
    </row>
    <row r="17" spans="1:18" ht="17" customHeight="1" x14ac:dyDescent="0.15">
      <c r="A17" s="73" t="s">
        <v>96</v>
      </c>
      <c r="B17" s="112">
        <v>2008</v>
      </c>
      <c r="C17" s="112" t="s">
        <v>102</v>
      </c>
      <c r="D17" s="112" t="s">
        <v>77</v>
      </c>
      <c r="E17" s="74" t="s">
        <v>91</v>
      </c>
      <c r="F17" s="58"/>
      <c r="G17" s="58">
        <f t="shared" si="0"/>
        <v>1</v>
      </c>
      <c r="H17" s="90">
        <f t="shared" si="1"/>
        <v>1</v>
      </c>
      <c r="I17" s="84">
        <f t="shared" si="2"/>
        <v>0</v>
      </c>
      <c r="J17" s="84">
        <f t="shared" si="3"/>
        <v>0</v>
      </c>
      <c r="K17" s="84">
        <f t="shared" si="4"/>
        <v>0</v>
      </c>
      <c r="L17" s="84">
        <f t="shared" si="5"/>
        <v>0</v>
      </c>
      <c r="M17" s="85"/>
      <c r="N17" s="84">
        <v>0</v>
      </c>
      <c r="O17" s="84">
        <v>0</v>
      </c>
      <c r="P17" s="84">
        <v>0</v>
      </c>
      <c r="Q17" s="101"/>
      <c r="R17" s="84"/>
    </row>
    <row r="18" spans="1:18" ht="17" customHeight="1" x14ac:dyDescent="0.15">
      <c r="A18" s="73" t="s">
        <v>96</v>
      </c>
      <c r="B18" s="112">
        <v>2009</v>
      </c>
      <c r="C18" s="112" t="s">
        <v>102</v>
      </c>
      <c r="D18" s="112" t="s">
        <v>78</v>
      </c>
      <c r="E18" s="74" t="s">
        <v>94</v>
      </c>
      <c r="F18" s="58"/>
      <c r="G18" s="58">
        <f t="shared" si="0"/>
        <v>1</v>
      </c>
      <c r="H18" s="90">
        <f t="shared" si="1"/>
        <v>1</v>
      </c>
      <c r="I18" s="84">
        <f t="shared" si="2"/>
        <v>0</v>
      </c>
      <c r="J18" s="84">
        <f t="shared" si="3"/>
        <v>0</v>
      </c>
      <c r="K18" s="84">
        <f t="shared" si="4"/>
        <v>0</v>
      </c>
      <c r="L18" s="84">
        <f t="shared" si="5"/>
        <v>0</v>
      </c>
      <c r="M18" s="85"/>
      <c r="N18" s="84">
        <v>0</v>
      </c>
      <c r="O18" s="84">
        <v>0</v>
      </c>
      <c r="P18" s="84">
        <v>0</v>
      </c>
      <c r="Q18" s="101"/>
      <c r="R18" s="84"/>
    </row>
    <row r="19" spans="1:18" ht="17" customHeight="1" x14ac:dyDescent="0.15">
      <c r="A19" s="73" t="s">
        <v>96</v>
      </c>
      <c r="B19" s="112">
        <v>2008</v>
      </c>
      <c r="C19" s="112" t="s">
        <v>102</v>
      </c>
      <c r="D19" s="112" t="s">
        <v>77</v>
      </c>
      <c r="E19" s="74" t="s">
        <v>93</v>
      </c>
      <c r="F19" s="58"/>
      <c r="G19" s="58">
        <f t="shared" si="0"/>
        <v>1</v>
      </c>
      <c r="H19" s="90">
        <f t="shared" si="1"/>
        <v>1</v>
      </c>
      <c r="I19" s="84">
        <f t="shared" si="2"/>
        <v>0</v>
      </c>
      <c r="J19" s="84">
        <f t="shared" si="3"/>
        <v>0</v>
      </c>
      <c r="K19" s="84">
        <f t="shared" si="4"/>
        <v>0</v>
      </c>
      <c r="L19" s="84">
        <f t="shared" si="5"/>
        <v>0</v>
      </c>
      <c r="M19" s="85"/>
      <c r="N19" s="84">
        <v>0</v>
      </c>
      <c r="O19" s="84">
        <v>0</v>
      </c>
      <c r="P19" s="84">
        <v>0</v>
      </c>
      <c r="Q19" s="101"/>
      <c r="R19" s="84"/>
    </row>
    <row r="20" spans="1:18" ht="17" customHeight="1" x14ac:dyDescent="0.15">
      <c r="A20" s="73" t="s">
        <v>95</v>
      </c>
      <c r="B20" s="112">
        <v>2009</v>
      </c>
      <c r="C20" s="112" t="s">
        <v>102</v>
      </c>
      <c r="D20" s="112" t="s">
        <v>78</v>
      </c>
      <c r="E20" s="74" t="s">
        <v>89</v>
      </c>
      <c r="F20" s="58"/>
      <c r="G20" s="58">
        <f t="shared" si="0"/>
        <v>1</v>
      </c>
      <c r="H20" s="90">
        <f t="shared" si="1"/>
        <v>1</v>
      </c>
      <c r="I20" s="84">
        <f t="shared" si="2"/>
        <v>0</v>
      </c>
      <c r="J20" s="84">
        <f t="shared" si="3"/>
        <v>0</v>
      </c>
      <c r="K20" s="84">
        <f t="shared" si="4"/>
        <v>0</v>
      </c>
      <c r="L20" s="84">
        <f t="shared" si="5"/>
        <v>0</v>
      </c>
      <c r="M20" s="85"/>
      <c r="N20" s="84">
        <v>0</v>
      </c>
      <c r="O20" s="84">
        <v>0</v>
      </c>
      <c r="P20" s="84">
        <v>0</v>
      </c>
      <c r="Q20" s="101"/>
      <c r="R20" s="84"/>
    </row>
    <row r="21" spans="1:18" ht="17" customHeight="1" x14ac:dyDescent="0.15">
      <c r="A21" s="73" t="s">
        <v>72</v>
      </c>
      <c r="B21" s="112">
        <v>2006</v>
      </c>
      <c r="C21" s="112" t="s">
        <v>102</v>
      </c>
      <c r="D21" s="112" t="s">
        <v>76</v>
      </c>
      <c r="E21" s="74" t="s">
        <v>88</v>
      </c>
      <c r="F21" s="58"/>
      <c r="G21" s="58">
        <f t="shared" si="0"/>
        <v>1</v>
      </c>
      <c r="H21" s="90">
        <f t="shared" si="1"/>
        <v>1</v>
      </c>
      <c r="I21" s="84">
        <f t="shared" si="2"/>
        <v>0</v>
      </c>
      <c r="J21" s="84">
        <f t="shared" si="3"/>
        <v>0</v>
      </c>
      <c r="K21" s="84">
        <f t="shared" si="4"/>
        <v>0</v>
      </c>
      <c r="L21" s="84">
        <f t="shared" si="5"/>
        <v>0</v>
      </c>
      <c r="M21" s="85"/>
      <c r="N21" s="84">
        <v>0</v>
      </c>
      <c r="O21" s="84">
        <v>0</v>
      </c>
      <c r="P21" s="84">
        <v>0</v>
      </c>
      <c r="Q21" s="101"/>
      <c r="R21" s="84"/>
    </row>
    <row r="22" spans="1:18" ht="17" customHeight="1" x14ac:dyDescent="0.15">
      <c r="A22" s="73" t="s">
        <v>95</v>
      </c>
      <c r="B22" s="112">
        <v>2008</v>
      </c>
      <c r="C22" s="112" t="s">
        <v>104</v>
      </c>
      <c r="D22" s="112" t="s">
        <v>77</v>
      </c>
      <c r="E22" s="74" t="s">
        <v>90</v>
      </c>
      <c r="F22" s="58"/>
      <c r="G22" s="58">
        <f t="shared" si="0"/>
        <v>1</v>
      </c>
      <c r="H22" s="90">
        <f t="shared" si="1"/>
        <v>1</v>
      </c>
      <c r="I22" s="84">
        <f t="shared" si="2"/>
        <v>0</v>
      </c>
      <c r="J22" s="84">
        <f t="shared" si="3"/>
        <v>0</v>
      </c>
      <c r="K22" s="84">
        <f t="shared" si="4"/>
        <v>0</v>
      </c>
      <c r="L22" s="84">
        <f t="shared" si="5"/>
        <v>0</v>
      </c>
      <c r="M22" s="85"/>
      <c r="N22" s="84">
        <v>0</v>
      </c>
      <c r="O22" s="84">
        <v>0</v>
      </c>
      <c r="P22" s="84">
        <v>0</v>
      </c>
      <c r="Q22" s="101"/>
      <c r="R22" s="84"/>
    </row>
    <row r="23" spans="1:18" ht="17" customHeight="1" x14ac:dyDescent="0.15">
      <c r="A23" s="73" t="s">
        <v>70</v>
      </c>
      <c r="B23" s="112">
        <v>2009</v>
      </c>
      <c r="C23" s="112" t="s">
        <v>102</v>
      </c>
      <c r="D23" s="112" t="s">
        <v>78</v>
      </c>
      <c r="E23" s="74" t="s">
        <v>92</v>
      </c>
      <c r="F23" s="58"/>
      <c r="G23" s="58">
        <f t="shared" si="0"/>
        <v>1</v>
      </c>
      <c r="H23" s="90">
        <f t="shared" si="1"/>
        <v>1</v>
      </c>
      <c r="I23" s="84">
        <f t="shared" si="2"/>
        <v>0</v>
      </c>
      <c r="J23" s="84">
        <f t="shared" si="3"/>
        <v>0</v>
      </c>
      <c r="K23" s="84">
        <f t="shared" si="4"/>
        <v>0</v>
      </c>
      <c r="L23" s="84">
        <f t="shared" si="5"/>
        <v>0</v>
      </c>
      <c r="M23" s="85"/>
      <c r="N23" s="84">
        <v>0</v>
      </c>
      <c r="O23" s="84">
        <v>0</v>
      </c>
      <c r="P23" s="84">
        <v>0</v>
      </c>
      <c r="Q23" s="101"/>
      <c r="R23" s="84"/>
    </row>
    <row r="24" spans="1:18" ht="17" customHeight="1" x14ac:dyDescent="0.15">
      <c r="A24" s="73" t="s">
        <v>69</v>
      </c>
      <c r="B24" s="112">
        <v>2011</v>
      </c>
      <c r="C24" s="112" t="s">
        <v>102</v>
      </c>
      <c r="D24" s="112" t="s">
        <v>79</v>
      </c>
      <c r="E24" s="74" t="s">
        <v>60</v>
      </c>
      <c r="F24" s="58"/>
      <c r="G24" s="58">
        <f t="shared" si="0"/>
        <v>1</v>
      </c>
      <c r="H24" s="90">
        <f t="shared" si="1"/>
        <v>1</v>
      </c>
      <c r="I24" s="84">
        <f t="shared" si="2"/>
        <v>0</v>
      </c>
      <c r="J24" s="84">
        <f t="shared" si="3"/>
        <v>0</v>
      </c>
      <c r="K24" s="84">
        <f t="shared" si="4"/>
        <v>0</v>
      </c>
      <c r="L24" s="84">
        <f t="shared" si="5"/>
        <v>0</v>
      </c>
      <c r="M24" s="85"/>
      <c r="N24" s="84">
        <v>0</v>
      </c>
      <c r="O24" s="84">
        <v>0</v>
      </c>
      <c r="P24" s="84">
        <v>0</v>
      </c>
      <c r="Q24" s="101"/>
      <c r="R24" s="84"/>
    </row>
    <row r="25" spans="1:18" s="92" customFormat="1" ht="17" customHeight="1" x14ac:dyDescent="0.15">
      <c r="A25" s="119" t="s">
        <v>107</v>
      </c>
      <c r="B25" s="120">
        <v>2009</v>
      </c>
      <c r="C25" s="120" t="s">
        <v>102</v>
      </c>
      <c r="D25" s="120" t="s">
        <v>78</v>
      </c>
      <c r="E25" s="94" t="s">
        <v>63</v>
      </c>
      <c r="F25" s="121"/>
      <c r="G25" s="121">
        <f t="shared" si="0"/>
        <v>1</v>
      </c>
      <c r="H25" s="90">
        <f t="shared" si="1"/>
        <v>1</v>
      </c>
      <c r="I25" s="84">
        <f t="shared" si="2"/>
        <v>0</v>
      </c>
      <c r="J25" s="84">
        <f t="shared" si="3"/>
        <v>0</v>
      </c>
      <c r="K25" s="84">
        <f t="shared" si="4"/>
        <v>0</v>
      </c>
      <c r="L25" s="84">
        <f t="shared" si="5"/>
        <v>0</v>
      </c>
      <c r="M25" s="122"/>
      <c r="N25" s="84">
        <v>0</v>
      </c>
      <c r="O25" s="84">
        <v>0</v>
      </c>
      <c r="P25" s="84">
        <v>0</v>
      </c>
      <c r="Q25" s="123"/>
      <c r="R25" s="117"/>
    </row>
    <row r="26" spans="1:18" ht="17" customHeight="1" x14ac:dyDescent="0.15">
      <c r="A26" s="73" t="s">
        <v>70</v>
      </c>
      <c r="B26" s="112">
        <v>2013</v>
      </c>
      <c r="C26" s="112" t="s">
        <v>102</v>
      </c>
      <c r="D26" s="112" t="s">
        <v>79</v>
      </c>
      <c r="E26" s="74" t="s">
        <v>65</v>
      </c>
      <c r="F26" s="58"/>
      <c r="G26" s="58">
        <f t="shared" si="0"/>
        <v>1</v>
      </c>
      <c r="H26" s="90">
        <f t="shared" si="1"/>
        <v>1</v>
      </c>
      <c r="I26" s="84">
        <f t="shared" si="2"/>
        <v>0</v>
      </c>
      <c r="J26" s="84">
        <f t="shared" si="3"/>
        <v>0</v>
      </c>
      <c r="K26" s="84">
        <f t="shared" si="4"/>
        <v>0</v>
      </c>
      <c r="L26" s="84">
        <f t="shared" si="5"/>
        <v>0</v>
      </c>
      <c r="M26" s="85"/>
      <c r="N26" s="84">
        <v>0</v>
      </c>
      <c r="O26" s="84">
        <v>0</v>
      </c>
      <c r="P26" s="84">
        <v>0</v>
      </c>
      <c r="Q26" s="101"/>
      <c r="R26" s="84"/>
    </row>
    <row r="27" spans="1:18" ht="17" customHeight="1" x14ac:dyDescent="0.15">
      <c r="A27" s="73" t="s">
        <v>72</v>
      </c>
      <c r="B27" s="112">
        <v>2012</v>
      </c>
      <c r="C27" s="112" t="s">
        <v>104</v>
      </c>
      <c r="D27" s="112" t="s">
        <v>79</v>
      </c>
      <c r="E27" s="74" t="s">
        <v>64</v>
      </c>
      <c r="F27" s="58"/>
      <c r="G27" s="58">
        <f t="shared" si="0"/>
        <v>1</v>
      </c>
      <c r="H27" s="90">
        <f t="shared" si="1"/>
        <v>1</v>
      </c>
      <c r="I27" s="84">
        <f t="shared" si="2"/>
        <v>0</v>
      </c>
      <c r="J27" s="84">
        <f t="shared" si="3"/>
        <v>0</v>
      </c>
      <c r="K27" s="84">
        <f t="shared" si="4"/>
        <v>0</v>
      </c>
      <c r="L27" s="84">
        <f t="shared" si="5"/>
        <v>0</v>
      </c>
      <c r="M27" s="85"/>
      <c r="N27" s="84">
        <v>0</v>
      </c>
      <c r="O27" s="84">
        <v>0</v>
      </c>
      <c r="P27" s="84">
        <v>0</v>
      </c>
      <c r="Q27" s="101"/>
      <c r="R27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3B14-AB3A-E040-BBEA-C6C893CD26B1}">
  <dimension ref="A1:J66"/>
  <sheetViews>
    <sheetView tabSelected="1" workbookViewId="0">
      <selection activeCell="A17" sqref="A17:F3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57</v>
      </c>
    </row>
    <row r="10" spans="1:10" ht="15" customHeight="1" x14ac:dyDescent="0.15">
      <c r="A10" s="96" t="s">
        <v>9</v>
      </c>
      <c r="B10" s="98" t="s">
        <v>288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64">
        <f>I10+1</f>
        <v>2</v>
      </c>
      <c r="J11" s="115">
        <f>J10-(J$10-30)/(J$9-1)</f>
        <v>491.60714285714283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66" si="0">I11+1</f>
        <v>3</v>
      </c>
      <c r="J12" s="115">
        <f t="shared" ref="J12:J66" si="1">J11-(J$10-30)/(J$9-1)</f>
        <v>483.21428571428567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64">
        <f t="shared" si="0"/>
        <v>4</v>
      </c>
      <c r="J13" s="129">
        <f t="shared" si="1"/>
        <v>474.8214285714285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29">
        <f t="shared" si="1"/>
        <v>466.42857142857133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29">
        <f t="shared" si="1"/>
        <v>458.03571428571416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54</v>
      </c>
      <c r="G16" s="102"/>
      <c r="I16" s="64">
        <f t="shared" si="0"/>
        <v>7</v>
      </c>
      <c r="J16" s="129">
        <f t="shared" si="1"/>
        <v>449.642857142857</v>
      </c>
    </row>
    <row r="17" spans="1:10" x14ac:dyDescent="0.15">
      <c r="A17" s="74" t="s">
        <v>47</v>
      </c>
      <c r="B17" s="60">
        <v>82.25</v>
      </c>
      <c r="C17" s="60"/>
      <c r="D17" s="60">
        <v>88.5</v>
      </c>
      <c r="E17" s="116">
        <v>483.21428571428567</v>
      </c>
      <c r="F17" s="78">
        <v>3</v>
      </c>
      <c r="G17" s="102"/>
      <c r="I17" s="64">
        <f t="shared" si="0"/>
        <v>8</v>
      </c>
      <c r="J17" s="129">
        <f t="shared" si="1"/>
        <v>441.24999999999983</v>
      </c>
    </row>
    <row r="18" spans="1:10" x14ac:dyDescent="0.15">
      <c r="A18" s="74" t="s">
        <v>81</v>
      </c>
      <c r="B18" s="60">
        <v>73</v>
      </c>
      <c r="C18" s="60"/>
      <c r="D18" s="60">
        <v>81</v>
      </c>
      <c r="E18" s="116">
        <v>474.8214285714285</v>
      </c>
      <c r="F18" s="78">
        <v>4</v>
      </c>
      <c r="G18" s="102"/>
      <c r="I18" s="64">
        <f t="shared" si="0"/>
        <v>9</v>
      </c>
      <c r="J18" s="129">
        <f t="shared" si="1"/>
        <v>432.85714285714266</v>
      </c>
    </row>
    <row r="19" spans="1:10" x14ac:dyDescent="0.15">
      <c r="A19" s="205" t="s">
        <v>231</v>
      </c>
      <c r="B19" s="60">
        <v>82</v>
      </c>
      <c r="C19" s="60"/>
      <c r="D19" s="60">
        <v>80.25</v>
      </c>
      <c r="E19" s="116">
        <v>466.42857142857133</v>
      </c>
      <c r="F19" s="78">
        <v>5</v>
      </c>
      <c r="G19" s="103"/>
      <c r="I19" s="64">
        <f t="shared" si="0"/>
        <v>10</v>
      </c>
      <c r="J19" s="115">
        <f t="shared" si="1"/>
        <v>424.4642857142855</v>
      </c>
    </row>
    <row r="20" spans="1:10" x14ac:dyDescent="0.15">
      <c r="A20" s="74" t="s">
        <v>38</v>
      </c>
      <c r="B20" s="60">
        <v>77.75</v>
      </c>
      <c r="C20" s="60"/>
      <c r="D20" s="60">
        <v>80</v>
      </c>
      <c r="E20" s="116">
        <v>458.03571428571416</v>
      </c>
      <c r="F20" s="78">
        <v>6</v>
      </c>
      <c r="G20" s="103"/>
      <c r="I20" s="64">
        <f t="shared" si="0"/>
        <v>11</v>
      </c>
      <c r="J20" s="115">
        <f t="shared" si="1"/>
        <v>416.07142857142833</v>
      </c>
    </row>
    <row r="21" spans="1:10" x14ac:dyDescent="0.15">
      <c r="A21" s="203" t="s">
        <v>87</v>
      </c>
      <c r="B21" s="60">
        <v>75.25</v>
      </c>
      <c r="C21" s="60"/>
      <c r="D21" s="60">
        <v>69.5</v>
      </c>
      <c r="E21" s="116">
        <v>416.07142857142833</v>
      </c>
      <c r="F21" s="78">
        <v>11</v>
      </c>
      <c r="G21" s="103"/>
      <c r="I21" s="64">
        <f t="shared" si="0"/>
        <v>12</v>
      </c>
      <c r="J21" s="115">
        <f t="shared" si="1"/>
        <v>407.67857142857116</v>
      </c>
    </row>
    <row r="22" spans="1:10" x14ac:dyDescent="0.15">
      <c r="A22" s="74" t="s">
        <v>52</v>
      </c>
      <c r="B22" s="60">
        <v>67.75</v>
      </c>
      <c r="C22" s="60"/>
      <c r="D22" s="60">
        <v>68.25</v>
      </c>
      <c r="E22" s="117">
        <v>399.28571428571399</v>
      </c>
      <c r="F22" s="91">
        <v>13</v>
      </c>
      <c r="G22" s="104"/>
      <c r="I22" s="64">
        <f t="shared" si="0"/>
        <v>13</v>
      </c>
      <c r="J22" s="115">
        <f t="shared" si="1"/>
        <v>399.28571428571399</v>
      </c>
    </row>
    <row r="23" spans="1:10" x14ac:dyDescent="0.15">
      <c r="A23" s="74" t="s">
        <v>53</v>
      </c>
      <c r="B23" s="60">
        <v>83.5</v>
      </c>
      <c r="C23" s="60"/>
      <c r="D23" s="60">
        <v>41</v>
      </c>
      <c r="E23" s="116">
        <v>357.32142857142816</v>
      </c>
      <c r="F23" s="78">
        <v>18</v>
      </c>
      <c r="G23" s="103"/>
      <c r="I23" s="64">
        <f t="shared" si="0"/>
        <v>14</v>
      </c>
      <c r="J23" s="115">
        <f t="shared" si="1"/>
        <v>390.89285714285683</v>
      </c>
    </row>
    <row r="24" spans="1:10" x14ac:dyDescent="0.15">
      <c r="A24" s="74" t="s">
        <v>59</v>
      </c>
      <c r="B24" s="60">
        <v>57.5</v>
      </c>
      <c r="C24" s="60"/>
      <c r="D24" s="60"/>
      <c r="E24" s="116">
        <v>256.60714285714215</v>
      </c>
      <c r="F24" s="78">
        <v>30</v>
      </c>
      <c r="G24" s="103"/>
      <c r="I24" s="64">
        <f t="shared" si="0"/>
        <v>15</v>
      </c>
      <c r="J24" s="115">
        <f t="shared" si="1"/>
        <v>382.49999999999966</v>
      </c>
    </row>
    <row r="25" spans="1:10" x14ac:dyDescent="0.15">
      <c r="A25" s="74" t="s">
        <v>61</v>
      </c>
      <c r="B25" s="60">
        <v>46.75</v>
      </c>
      <c r="C25" s="60"/>
      <c r="D25" s="60"/>
      <c r="E25" s="116">
        <v>215</v>
      </c>
      <c r="F25" s="78">
        <v>35</v>
      </c>
      <c r="G25" s="103"/>
      <c r="I25" s="64">
        <f t="shared" si="0"/>
        <v>16</v>
      </c>
      <c r="J25" s="115">
        <f t="shared" si="1"/>
        <v>374.10714285714249</v>
      </c>
    </row>
    <row r="26" spans="1:10" x14ac:dyDescent="0.15">
      <c r="A26" s="74" t="s">
        <v>124</v>
      </c>
      <c r="B26" s="60">
        <v>44.25</v>
      </c>
      <c r="C26" s="60"/>
      <c r="D26" s="60"/>
      <c r="E26" s="116">
        <v>197.85714285714218</v>
      </c>
      <c r="F26" s="78">
        <v>37</v>
      </c>
      <c r="G26" s="103"/>
      <c r="I26" s="64">
        <f t="shared" si="0"/>
        <v>17</v>
      </c>
      <c r="J26" s="115">
        <f t="shared" si="1"/>
        <v>365.71428571428532</v>
      </c>
    </row>
    <row r="27" spans="1:10" x14ac:dyDescent="0.15">
      <c r="A27" s="346" t="s">
        <v>123</v>
      </c>
      <c r="B27" s="60">
        <v>41</v>
      </c>
      <c r="C27" s="60"/>
      <c r="D27" s="60"/>
      <c r="E27" s="116">
        <v>172.67857142857076</v>
      </c>
      <c r="F27" s="78">
        <v>40</v>
      </c>
      <c r="G27" s="103"/>
      <c r="I27" s="64">
        <f t="shared" si="0"/>
        <v>18</v>
      </c>
      <c r="J27" s="115">
        <f t="shared" si="1"/>
        <v>357.32142857142816</v>
      </c>
    </row>
    <row r="28" spans="1:10" x14ac:dyDescent="0.15">
      <c r="A28" s="74" t="s">
        <v>111</v>
      </c>
      <c r="B28" s="60">
        <v>22</v>
      </c>
      <c r="C28" s="60"/>
      <c r="D28" s="60"/>
      <c r="E28" s="116">
        <v>113.92857142857079</v>
      </c>
      <c r="F28" s="78">
        <v>47</v>
      </c>
      <c r="G28" s="103"/>
      <c r="I28" s="64">
        <f t="shared" si="0"/>
        <v>19</v>
      </c>
      <c r="J28" s="115">
        <f t="shared" si="1"/>
        <v>348.92857142857099</v>
      </c>
    </row>
    <row r="29" spans="1:10" x14ac:dyDescent="0.15">
      <c r="A29" s="74" t="s">
        <v>55</v>
      </c>
      <c r="B29" s="60">
        <v>13</v>
      </c>
      <c r="C29" s="60"/>
      <c r="D29" s="60"/>
      <c r="E29" s="116">
        <v>80.357142857142236</v>
      </c>
      <c r="F29" s="78">
        <v>51</v>
      </c>
      <c r="G29" s="102"/>
      <c r="I29" s="64">
        <f t="shared" si="0"/>
        <v>20</v>
      </c>
      <c r="J29" s="115">
        <f t="shared" si="1"/>
        <v>340.53571428571382</v>
      </c>
    </row>
    <row r="30" spans="1:10" x14ac:dyDescent="0.15">
      <c r="A30" s="203" t="s">
        <v>149</v>
      </c>
      <c r="B30" s="60">
        <v>11</v>
      </c>
      <c r="C30" s="60"/>
      <c r="D30" s="60"/>
      <c r="E30" s="116">
        <v>63.571428571427958</v>
      </c>
      <c r="F30" s="78">
        <v>53</v>
      </c>
      <c r="G30" s="102"/>
      <c r="I30" s="64">
        <f t="shared" si="0"/>
        <v>21</v>
      </c>
      <c r="J30" s="115">
        <f t="shared" si="1"/>
        <v>332.14285714285666</v>
      </c>
    </row>
    <row r="31" spans="1:10" x14ac:dyDescent="0.15">
      <c r="A31" s="74" t="s">
        <v>48</v>
      </c>
      <c r="B31" s="60"/>
      <c r="C31" s="60"/>
      <c r="D31" s="60"/>
      <c r="E31" s="116"/>
      <c r="F31" s="78" t="s">
        <v>80</v>
      </c>
      <c r="G31" s="102"/>
      <c r="I31" s="64">
        <f t="shared" si="0"/>
        <v>22</v>
      </c>
      <c r="J31" s="115">
        <f t="shared" si="1"/>
        <v>323.74999999999949</v>
      </c>
    </row>
    <row r="32" spans="1:10" x14ac:dyDescent="0.15">
      <c r="A32" s="203" t="s">
        <v>39</v>
      </c>
      <c r="B32" s="60"/>
      <c r="C32" s="60"/>
      <c r="D32" s="60"/>
      <c r="E32" s="116"/>
      <c r="F32" s="78" t="s">
        <v>80</v>
      </c>
      <c r="G32" s="102"/>
      <c r="I32" s="64">
        <f t="shared" si="0"/>
        <v>23</v>
      </c>
      <c r="J32" s="115">
        <f t="shared" si="1"/>
        <v>315.35714285714232</v>
      </c>
    </row>
    <row r="33" spans="9:10" x14ac:dyDescent="0.15">
      <c r="I33" s="64">
        <f t="shared" si="0"/>
        <v>24</v>
      </c>
      <c r="J33" s="115">
        <f t="shared" si="1"/>
        <v>306.96428571428515</v>
      </c>
    </row>
    <row r="34" spans="9:10" x14ac:dyDescent="0.15">
      <c r="I34" s="64">
        <f t="shared" si="0"/>
        <v>25</v>
      </c>
      <c r="J34" s="115">
        <f t="shared" si="1"/>
        <v>298.57142857142799</v>
      </c>
    </row>
    <row r="35" spans="9:10" x14ac:dyDescent="0.15">
      <c r="I35" s="64">
        <f t="shared" si="0"/>
        <v>26</v>
      </c>
      <c r="J35" s="129">
        <f t="shared" si="1"/>
        <v>290.17857142857082</v>
      </c>
    </row>
    <row r="36" spans="9:10" x14ac:dyDescent="0.15">
      <c r="I36" s="64">
        <f t="shared" si="0"/>
        <v>27</v>
      </c>
      <c r="J36" s="129">
        <f t="shared" si="1"/>
        <v>281.78571428571365</v>
      </c>
    </row>
    <row r="37" spans="9:10" x14ac:dyDescent="0.15">
      <c r="I37" s="64">
        <f t="shared" si="0"/>
        <v>28</v>
      </c>
      <c r="J37" s="129">
        <f t="shared" si="1"/>
        <v>273.39285714285649</v>
      </c>
    </row>
    <row r="38" spans="9:10" x14ac:dyDescent="0.15">
      <c r="I38" s="64">
        <f t="shared" si="0"/>
        <v>29</v>
      </c>
      <c r="J38" s="129">
        <f t="shared" si="1"/>
        <v>264.99999999999932</v>
      </c>
    </row>
    <row r="39" spans="9:10" x14ac:dyDescent="0.15">
      <c r="I39" s="64">
        <f t="shared" si="0"/>
        <v>30</v>
      </c>
      <c r="J39" s="129">
        <f t="shared" si="1"/>
        <v>256.60714285714215</v>
      </c>
    </row>
    <row r="40" spans="9:10" x14ac:dyDescent="0.15">
      <c r="I40" s="64">
        <f t="shared" si="0"/>
        <v>31</v>
      </c>
      <c r="J40" s="129">
        <f t="shared" si="1"/>
        <v>248.21428571428501</v>
      </c>
    </row>
    <row r="41" spans="9:10" x14ac:dyDescent="0.15">
      <c r="I41" s="64">
        <f t="shared" si="0"/>
        <v>32</v>
      </c>
      <c r="J41" s="129">
        <f t="shared" si="1"/>
        <v>239.82142857142787</v>
      </c>
    </row>
    <row r="42" spans="9:10" x14ac:dyDescent="0.15">
      <c r="I42" s="64">
        <f t="shared" si="0"/>
        <v>33</v>
      </c>
      <c r="J42" s="129">
        <f t="shared" si="1"/>
        <v>231.42857142857073</v>
      </c>
    </row>
    <row r="43" spans="9:10" x14ac:dyDescent="0.15">
      <c r="I43" s="64">
        <f t="shared" si="0"/>
        <v>34</v>
      </c>
      <c r="J43" s="129">
        <f t="shared" si="1"/>
        <v>223.0357142857136</v>
      </c>
    </row>
    <row r="44" spans="9:10" x14ac:dyDescent="0.15">
      <c r="I44" s="64">
        <f t="shared" si="0"/>
        <v>35</v>
      </c>
      <c r="J44" s="129">
        <f t="shared" si="1"/>
        <v>214.64285714285646</v>
      </c>
    </row>
    <row r="45" spans="9:10" x14ac:dyDescent="0.15">
      <c r="I45" s="64">
        <f t="shared" si="0"/>
        <v>36</v>
      </c>
      <c r="J45" s="129">
        <f t="shared" si="1"/>
        <v>206.24999999999932</v>
      </c>
    </row>
    <row r="46" spans="9:10" x14ac:dyDescent="0.15">
      <c r="I46" s="64">
        <f t="shared" si="0"/>
        <v>37</v>
      </c>
      <c r="J46" s="129">
        <f t="shared" si="1"/>
        <v>197.85714285714218</v>
      </c>
    </row>
    <row r="47" spans="9:10" x14ac:dyDescent="0.15">
      <c r="I47" s="64">
        <f t="shared" si="0"/>
        <v>38</v>
      </c>
      <c r="J47" s="129">
        <f t="shared" si="1"/>
        <v>189.46428571428504</v>
      </c>
    </row>
    <row r="48" spans="9:10" x14ac:dyDescent="0.15">
      <c r="I48" s="64">
        <f t="shared" si="0"/>
        <v>39</v>
      </c>
      <c r="J48" s="129">
        <f t="shared" si="1"/>
        <v>181.0714285714279</v>
      </c>
    </row>
    <row r="49" spans="9:10" x14ac:dyDescent="0.15">
      <c r="I49" s="64">
        <f t="shared" si="0"/>
        <v>40</v>
      </c>
      <c r="J49" s="129">
        <f t="shared" si="1"/>
        <v>172.67857142857076</v>
      </c>
    </row>
    <row r="50" spans="9:10" x14ac:dyDescent="0.15">
      <c r="I50" s="64">
        <f t="shared" si="0"/>
        <v>41</v>
      </c>
      <c r="J50" s="129">
        <f t="shared" si="1"/>
        <v>164.28571428571362</v>
      </c>
    </row>
    <row r="51" spans="9:10" x14ac:dyDescent="0.15">
      <c r="I51" s="64">
        <f t="shared" si="0"/>
        <v>42</v>
      </c>
      <c r="J51" s="129">
        <f t="shared" si="1"/>
        <v>155.89285714285649</v>
      </c>
    </row>
    <row r="52" spans="9:10" x14ac:dyDescent="0.15">
      <c r="I52" s="64">
        <f t="shared" si="0"/>
        <v>43</v>
      </c>
      <c r="J52" s="129">
        <f t="shared" si="1"/>
        <v>147.49999999999935</v>
      </c>
    </row>
    <row r="53" spans="9:10" x14ac:dyDescent="0.15">
      <c r="I53" s="64">
        <f t="shared" si="0"/>
        <v>44</v>
      </c>
      <c r="J53" s="129">
        <f t="shared" si="1"/>
        <v>139.10714285714221</v>
      </c>
    </row>
    <row r="54" spans="9:10" x14ac:dyDescent="0.15">
      <c r="I54" s="64">
        <f t="shared" si="0"/>
        <v>45</v>
      </c>
      <c r="J54" s="129">
        <f t="shared" si="1"/>
        <v>130.71428571428507</v>
      </c>
    </row>
    <row r="55" spans="9:10" x14ac:dyDescent="0.15">
      <c r="I55" s="64">
        <f t="shared" si="0"/>
        <v>46</v>
      </c>
      <c r="J55" s="129">
        <f t="shared" si="1"/>
        <v>122.32142857142793</v>
      </c>
    </row>
    <row r="56" spans="9:10" x14ac:dyDescent="0.15">
      <c r="I56" s="64">
        <f t="shared" si="0"/>
        <v>47</v>
      </c>
      <c r="J56" s="129">
        <f t="shared" si="1"/>
        <v>113.92857142857079</v>
      </c>
    </row>
    <row r="57" spans="9:10" x14ac:dyDescent="0.15">
      <c r="I57" s="64">
        <f t="shared" si="0"/>
        <v>48</v>
      </c>
      <c r="J57" s="129">
        <f t="shared" si="1"/>
        <v>105.53571428571365</v>
      </c>
    </row>
    <row r="58" spans="9:10" x14ac:dyDescent="0.15">
      <c r="I58" s="64">
        <f t="shared" si="0"/>
        <v>49</v>
      </c>
      <c r="J58" s="129">
        <f t="shared" si="1"/>
        <v>97.142857142856514</v>
      </c>
    </row>
    <row r="59" spans="9:10" x14ac:dyDescent="0.15">
      <c r="I59" s="64">
        <f t="shared" si="0"/>
        <v>50</v>
      </c>
      <c r="J59" s="129">
        <f t="shared" si="1"/>
        <v>88.749999999999375</v>
      </c>
    </row>
    <row r="60" spans="9:10" x14ac:dyDescent="0.15">
      <c r="I60" s="64">
        <f t="shared" si="0"/>
        <v>51</v>
      </c>
      <c r="J60" s="129">
        <f t="shared" si="1"/>
        <v>80.357142857142236</v>
      </c>
    </row>
    <row r="61" spans="9:10" x14ac:dyDescent="0.15">
      <c r="I61" s="64">
        <f t="shared" si="0"/>
        <v>52</v>
      </c>
      <c r="J61" s="129">
        <f t="shared" si="1"/>
        <v>71.964285714285097</v>
      </c>
    </row>
    <row r="62" spans="9:10" x14ac:dyDescent="0.15">
      <c r="I62" s="64">
        <f t="shared" si="0"/>
        <v>53</v>
      </c>
      <c r="J62" s="129">
        <f t="shared" si="1"/>
        <v>63.571428571427958</v>
      </c>
    </row>
    <row r="63" spans="9:10" x14ac:dyDescent="0.15">
      <c r="I63" s="64">
        <f t="shared" si="0"/>
        <v>54</v>
      </c>
      <c r="J63" s="129">
        <f t="shared" si="1"/>
        <v>55.17857142857082</v>
      </c>
    </row>
    <row r="64" spans="9:10" x14ac:dyDescent="0.15">
      <c r="I64" s="64">
        <f t="shared" si="0"/>
        <v>55</v>
      </c>
      <c r="J64" s="129">
        <f t="shared" si="1"/>
        <v>46.785714285713681</v>
      </c>
    </row>
    <row r="65" spans="9:10" x14ac:dyDescent="0.15">
      <c r="I65" s="64">
        <f t="shared" si="0"/>
        <v>56</v>
      </c>
      <c r="J65" s="129">
        <f t="shared" si="1"/>
        <v>38.392857142856542</v>
      </c>
    </row>
    <row r="66" spans="9:10" x14ac:dyDescent="0.15">
      <c r="I66" s="64">
        <f t="shared" si="0"/>
        <v>57</v>
      </c>
      <c r="J66" s="129">
        <f t="shared" si="1"/>
        <v>29.9999999999994</v>
      </c>
    </row>
  </sheetData>
  <mergeCells count="3">
    <mergeCell ref="A1:A7"/>
    <mergeCell ref="B2:D2"/>
    <mergeCell ref="B4:D4"/>
  </mergeCells>
  <conditionalFormatting sqref="A19">
    <cfRule type="duplicateValues" dxfId="213" priority="31"/>
    <cfRule type="duplicateValues" dxfId="212" priority="32"/>
    <cfRule type="duplicateValues" dxfId="211" priority="33"/>
    <cfRule type="duplicateValues" dxfId="210" priority="34"/>
    <cfRule type="duplicateValues" dxfId="209" priority="35"/>
  </conditionalFormatting>
  <conditionalFormatting sqref="A21">
    <cfRule type="duplicateValues" dxfId="208" priority="30"/>
    <cfRule type="duplicateValues" dxfId="207" priority="26"/>
    <cfRule type="duplicateValues" dxfId="206" priority="29"/>
    <cfRule type="duplicateValues" dxfId="205" priority="28"/>
    <cfRule type="duplicateValues" dxfId="204" priority="27"/>
  </conditionalFormatting>
  <conditionalFormatting sqref="A23">
    <cfRule type="duplicateValues" dxfId="203" priority="21"/>
    <cfRule type="duplicateValues" dxfId="202" priority="25"/>
    <cfRule type="duplicateValues" dxfId="201" priority="24"/>
    <cfRule type="duplicateValues" dxfId="200" priority="23"/>
    <cfRule type="duplicateValues" dxfId="199" priority="22"/>
  </conditionalFormatting>
  <conditionalFormatting sqref="A24">
    <cfRule type="duplicateValues" dxfId="198" priority="18"/>
    <cfRule type="duplicateValues" dxfId="197" priority="20"/>
    <cfRule type="duplicateValues" dxfId="196" priority="19"/>
    <cfRule type="duplicateValues" dxfId="195" priority="16"/>
    <cfRule type="duplicateValues" dxfId="194" priority="17"/>
  </conditionalFormatting>
  <conditionalFormatting sqref="A26">
    <cfRule type="duplicateValues" dxfId="193" priority="76"/>
    <cfRule type="duplicateValues" dxfId="192" priority="80"/>
    <cfRule type="duplicateValues" dxfId="191" priority="79"/>
    <cfRule type="duplicateValues" dxfId="190" priority="78"/>
    <cfRule type="duplicateValues" dxfId="189" priority="77"/>
  </conditionalFormatting>
  <conditionalFormatting sqref="A27:A30">
    <cfRule type="duplicateValues" dxfId="188" priority="105"/>
    <cfRule type="duplicateValues" dxfId="187" priority="101"/>
    <cfRule type="duplicateValues" dxfId="186" priority="102"/>
    <cfRule type="duplicateValues" dxfId="185" priority="103"/>
    <cfRule type="duplicateValues" dxfId="184" priority="104"/>
  </conditionalFormatting>
  <conditionalFormatting sqref="A30:A31">
    <cfRule type="duplicateValues" dxfId="183" priority="15"/>
    <cfRule type="duplicateValues" dxfId="182" priority="12"/>
    <cfRule type="duplicateValues" dxfId="181" priority="13"/>
    <cfRule type="duplicateValues" dxfId="180" priority="14"/>
    <cfRule type="duplicateValues" dxfId="179" priority="11"/>
  </conditionalFormatting>
  <conditionalFormatting sqref="A31:A32">
    <cfRule type="duplicateValues" dxfId="178" priority="7"/>
    <cfRule type="duplicateValues" dxfId="177" priority="8"/>
    <cfRule type="duplicateValues" dxfId="176" priority="9"/>
    <cfRule type="duplicateValues" dxfId="175" priority="10"/>
    <cfRule type="duplicateValues" dxfId="174" priority="6"/>
  </conditionalFormatting>
  <conditionalFormatting sqref="A25">
    <cfRule type="duplicateValues" dxfId="4" priority="1"/>
    <cfRule type="duplicateValues" dxfId="3" priority="2"/>
  </conditionalFormatting>
  <conditionalFormatting sqref="A25">
    <cfRule type="duplicateValues" dxfId="2" priority="3"/>
  </conditionalFormatting>
  <conditionalFormatting sqref="A25">
    <cfRule type="duplicateValues" dxfId="1" priority="4"/>
    <cfRule type="duplicateValues" dxfId="0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6497-0B31-FF44-B10E-5FDE068FD1AE}">
  <dimension ref="A1:J64"/>
  <sheetViews>
    <sheetView topLeftCell="A8" workbookViewId="0">
      <selection activeCell="E25" sqref="E25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55</v>
      </c>
    </row>
    <row r="10" spans="1:10" ht="15" customHeight="1" x14ac:dyDescent="0.15">
      <c r="A10" s="96" t="s">
        <v>9</v>
      </c>
      <c r="B10" s="98">
        <v>43435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64">
        <f>I10+1</f>
        <v>2</v>
      </c>
      <c r="J11" s="115">
        <f>J10-(J$10-30)/(J$9-1)</f>
        <v>491.2962962962963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64" si="0">I11+1</f>
        <v>3</v>
      </c>
      <c r="J12" s="115">
        <f t="shared" ref="J12:J64" si="1">J11-(J$10-30)/(J$9-1)</f>
        <v>482.59259259259261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64">
        <f t="shared" si="0"/>
        <v>4</v>
      </c>
      <c r="J13" s="118">
        <f t="shared" si="1"/>
        <v>473.88888888888891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465.18518518518522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456.48148148148152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55</v>
      </c>
      <c r="G16" s="102"/>
      <c r="I16" s="64">
        <f t="shared" si="0"/>
        <v>7</v>
      </c>
      <c r="J16" s="118">
        <f t="shared" si="1"/>
        <v>447.77777777777783</v>
      </c>
    </row>
    <row r="17" spans="1:10" x14ac:dyDescent="0.15">
      <c r="A17" s="74" t="s">
        <v>38</v>
      </c>
      <c r="B17" s="60"/>
      <c r="C17" s="60"/>
      <c r="D17" s="60">
        <v>170.2</v>
      </c>
      <c r="E17" s="116">
        <v>473.88888888888891</v>
      </c>
      <c r="F17" s="78">
        <v>4</v>
      </c>
      <c r="G17" s="102"/>
      <c r="I17" s="64">
        <f t="shared" si="0"/>
        <v>8</v>
      </c>
      <c r="J17" s="118">
        <f t="shared" si="1"/>
        <v>439.07407407407413</v>
      </c>
    </row>
    <row r="18" spans="1:10" x14ac:dyDescent="0.15">
      <c r="A18" s="74" t="s">
        <v>39</v>
      </c>
      <c r="B18" s="60"/>
      <c r="C18" s="60"/>
      <c r="D18" s="60">
        <v>162</v>
      </c>
      <c r="E18" s="116">
        <v>447.77777777777783</v>
      </c>
      <c r="F18" s="78">
        <v>7</v>
      </c>
      <c r="G18" s="102"/>
      <c r="I18" s="64">
        <f t="shared" si="0"/>
        <v>9</v>
      </c>
      <c r="J18" s="115">
        <f t="shared" si="1"/>
        <v>430.37037037037044</v>
      </c>
    </row>
    <row r="19" spans="1:10" x14ac:dyDescent="0.15">
      <c r="A19" s="59" t="s">
        <v>36</v>
      </c>
      <c r="B19" s="60"/>
      <c r="C19" s="60"/>
      <c r="D19" s="60">
        <v>161.80000000000001</v>
      </c>
      <c r="E19" s="116">
        <v>439</v>
      </c>
      <c r="F19" s="78">
        <v>8</v>
      </c>
      <c r="G19" s="103"/>
      <c r="I19" s="64">
        <f t="shared" si="0"/>
        <v>10</v>
      </c>
      <c r="J19" s="115">
        <f t="shared" si="1"/>
        <v>421.66666666666674</v>
      </c>
    </row>
    <row r="20" spans="1:10" x14ac:dyDescent="0.15">
      <c r="A20" s="74" t="s">
        <v>66</v>
      </c>
      <c r="B20" s="60">
        <v>67.8</v>
      </c>
      <c r="C20" s="60"/>
      <c r="D20" s="60"/>
      <c r="E20" s="116">
        <v>282</v>
      </c>
      <c r="F20" s="78">
        <v>26</v>
      </c>
      <c r="G20" s="103"/>
      <c r="I20" s="64">
        <f t="shared" si="0"/>
        <v>11</v>
      </c>
      <c r="J20" s="115">
        <f t="shared" si="1"/>
        <v>412.96296296296305</v>
      </c>
    </row>
    <row r="21" spans="1:10" x14ac:dyDescent="0.15">
      <c r="A21" s="74" t="s">
        <v>87</v>
      </c>
      <c r="B21" s="60">
        <v>67.2</v>
      </c>
      <c r="C21" s="60"/>
      <c r="D21" s="60"/>
      <c r="E21" s="116">
        <v>274</v>
      </c>
      <c r="F21" s="78">
        <v>27</v>
      </c>
      <c r="G21" s="103"/>
      <c r="I21" s="64">
        <f t="shared" si="0"/>
        <v>12</v>
      </c>
      <c r="J21" s="115">
        <f t="shared" si="1"/>
        <v>404.25925925925935</v>
      </c>
    </row>
    <row r="22" spans="1:10" x14ac:dyDescent="0.15">
      <c r="A22" s="74" t="s">
        <v>81</v>
      </c>
      <c r="B22" s="60">
        <v>65.8</v>
      </c>
      <c r="C22" s="60"/>
      <c r="D22" s="60"/>
      <c r="E22" s="117">
        <v>239</v>
      </c>
      <c r="F22" s="91">
        <v>31</v>
      </c>
      <c r="G22" s="104"/>
      <c r="I22" s="64">
        <f t="shared" si="0"/>
        <v>13</v>
      </c>
      <c r="J22" s="115">
        <f t="shared" si="1"/>
        <v>395.55555555555566</v>
      </c>
    </row>
    <row r="23" spans="1:10" x14ac:dyDescent="0.15">
      <c r="A23" s="74" t="s">
        <v>52</v>
      </c>
      <c r="B23" s="60">
        <v>65.599999999999994</v>
      </c>
      <c r="C23" s="60"/>
      <c r="D23" s="60"/>
      <c r="E23" s="116">
        <v>230</v>
      </c>
      <c r="F23" s="78">
        <v>32</v>
      </c>
      <c r="G23" s="103"/>
      <c r="I23" s="64">
        <f t="shared" si="0"/>
        <v>14</v>
      </c>
      <c r="J23" s="115">
        <f t="shared" si="1"/>
        <v>386.85185185185196</v>
      </c>
    </row>
    <row r="24" spans="1:10" x14ac:dyDescent="0.15">
      <c r="A24" s="74" t="s">
        <v>51</v>
      </c>
      <c r="B24" s="60">
        <v>61.8</v>
      </c>
      <c r="C24" s="60"/>
      <c r="D24" s="60"/>
      <c r="E24" s="116">
        <v>204</v>
      </c>
      <c r="F24" s="78">
        <v>35</v>
      </c>
      <c r="G24" s="103"/>
      <c r="I24" s="64">
        <f t="shared" si="0"/>
        <v>15</v>
      </c>
      <c r="J24" s="115">
        <f t="shared" si="1"/>
        <v>378.14814814814827</v>
      </c>
    </row>
    <row r="25" spans="1:10" x14ac:dyDescent="0.15">
      <c r="A25" s="74" t="s">
        <v>47</v>
      </c>
      <c r="B25" s="60">
        <v>59</v>
      </c>
      <c r="C25" s="60"/>
      <c r="D25" s="60"/>
      <c r="E25" s="116">
        <v>178</v>
      </c>
      <c r="F25" s="78">
        <v>38</v>
      </c>
      <c r="G25" s="103"/>
      <c r="I25" s="64">
        <f t="shared" si="0"/>
        <v>16</v>
      </c>
      <c r="J25" s="115">
        <f t="shared" si="1"/>
        <v>369.44444444444457</v>
      </c>
    </row>
    <row r="26" spans="1:10" x14ac:dyDescent="0.15">
      <c r="A26" s="74" t="s">
        <v>49</v>
      </c>
      <c r="B26" s="60">
        <v>35.200000000000003</v>
      </c>
      <c r="C26" s="60"/>
      <c r="D26" s="60"/>
      <c r="E26" s="116">
        <v>100</v>
      </c>
      <c r="F26" s="78">
        <v>47</v>
      </c>
      <c r="G26" s="103"/>
      <c r="I26" s="64">
        <f t="shared" si="0"/>
        <v>17</v>
      </c>
      <c r="J26" s="115">
        <f t="shared" si="1"/>
        <v>360.74074074074088</v>
      </c>
    </row>
    <row r="27" spans="1:10" x14ac:dyDescent="0.15">
      <c r="A27" s="74" t="s">
        <v>37</v>
      </c>
      <c r="B27" s="60">
        <v>25.4</v>
      </c>
      <c r="C27" s="60"/>
      <c r="D27" s="60"/>
      <c r="E27" s="116">
        <v>82</v>
      </c>
      <c r="F27" s="78">
        <v>49</v>
      </c>
      <c r="G27" s="103"/>
      <c r="I27" s="64">
        <f t="shared" si="0"/>
        <v>18</v>
      </c>
      <c r="J27" s="115">
        <f t="shared" si="1"/>
        <v>352.03703703703718</v>
      </c>
    </row>
    <row r="28" spans="1:10" x14ac:dyDescent="0.15">
      <c r="A28" s="74" t="s">
        <v>35</v>
      </c>
      <c r="B28" s="60">
        <v>21.4</v>
      </c>
      <c r="C28" s="60"/>
      <c r="D28" s="60"/>
      <c r="E28" s="116">
        <v>65</v>
      </c>
      <c r="F28" s="78">
        <v>51</v>
      </c>
      <c r="G28" s="103"/>
      <c r="I28" s="64">
        <f t="shared" si="0"/>
        <v>19</v>
      </c>
      <c r="J28" s="115">
        <f t="shared" si="1"/>
        <v>343.33333333333348</v>
      </c>
    </row>
    <row r="29" spans="1:10" x14ac:dyDescent="0.15">
      <c r="G29" s="102"/>
      <c r="I29" s="64">
        <f t="shared" si="0"/>
        <v>20</v>
      </c>
      <c r="J29" s="115">
        <f t="shared" si="1"/>
        <v>334.62962962962979</v>
      </c>
    </row>
    <row r="30" spans="1:10" x14ac:dyDescent="0.15">
      <c r="G30" s="102"/>
      <c r="I30" s="64">
        <f t="shared" si="0"/>
        <v>21</v>
      </c>
      <c r="J30" s="115">
        <f t="shared" si="1"/>
        <v>325.92592592592609</v>
      </c>
    </row>
    <row r="31" spans="1:10" x14ac:dyDescent="0.15">
      <c r="G31" s="102"/>
      <c r="I31" s="64">
        <f t="shared" si="0"/>
        <v>22</v>
      </c>
      <c r="J31" s="115">
        <f t="shared" si="1"/>
        <v>317.2222222222224</v>
      </c>
    </row>
    <row r="32" spans="1:10" x14ac:dyDescent="0.15">
      <c r="G32" s="102"/>
      <c r="I32" s="64">
        <f t="shared" si="0"/>
        <v>23</v>
      </c>
      <c r="J32" s="115">
        <f t="shared" si="1"/>
        <v>308.5185185185187</v>
      </c>
    </row>
    <row r="33" spans="9:10" x14ac:dyDescent="0.15">
      <c r="I33" s="64">
        <f t="shared" si="0"/>
        <v>24</v>
      </c>
      <c r="J33" s="115">
        <f t="shared" si="1"/>
        <v>299.81481481481501</v>
      </c>
    </row>
    <row r="34" spans="9:10" x14ac:dyDescent="0.15">
      <c r="I34" s="64">
        <f t="shared" si="0"/>
        <v>25</v>
      </c>
      <c r="J34" s="115">
        <f t="shared" si="1"/>
        <v>291.11111111111131</v>
      </c>
    </row>
    <row r="35" spans="9:10" x14ac:dyDescent="0.15">
      <c r="I35" s="64">
        <f t="shared" si="0"/>
        <v>26</v>
      </c>
      <c r="J35" s="118">
        <f t="shared" si="1"/>
        <v>282.40740740740762</v>
      </c>
    </row>
    <row r="36" spans="9:10" x14ac:dyDescent="0.15">
      <c r="I36" s="64">
        <f t="shared" si="0"/>
        <v>27</v>
      </c>
      <c r="J36" s="118">
        <f t="shared" si="1"/>
        <v>273.70370370370392</v>
      </c>
    </row>
    <row r="37" spans="9:10" x14ac:dyDescent="0.15">
      <c r="I37" s="64">
        <f t="shared" si="0"/>
        <v>28</v>
      </c>
      <c r="J37" s="115">
        <f t="shared" si="1"/>
        <v>265.00000000000023</v>
      </c>
    </row>
    <row r="38" spans="9:10" x14ac:dyDescent="0.15">
      <c r="I38" s="64">
        <f t="shared" si="0"/>
        <v>29</v>
      </c>
      <c r="J38" s="115">
        <f t="shared" si="1"/>
        <v>256.29629629629653</v>
      </c>
    </row>
    <row r="39" spans="9:10" x14ac:dyDescent="0.15">
      <c r="I39" s="64">
        <f t="shared" si="0"/>
        <v>30</v>
      </c>
      <c r="J39" s="115">
        <f t="shared" si="1"/>
        <v>247.59259259259284</v>
      </c>
    </row>
    <row r="40" spans="9:10" x14ac:dyDescent="0.15">
      <c r="I40" s="64">
        <f t="shared" si="0"/>
        <v>31</v>
      </c>
      <c r="J40" s="118">
        <f t="shared" si="1"/>
        <v>238.88888888888914</v>
      </c>
    </row>
    <row r="41" spans="9:10" x14ac:dyDescent="0.15">
      <c r="I41" s="64">
        <f t="shared" si="0"/>
        <v>32</v>
      </c>
      <c r="J41" s="118">
        <f t="shared" si="1"/>
        <v>230.18518518518545</v>
      </c>
    </row>
    <row r="42" spans="9:10" x14ac:dyDescent="0.15">
      <c r="I42" s="64">
        <f t="shared" si="0"/>
        <v>33</v>
      </c>
      <c r="J42" s="115">
        <f t="shared" si="1"/>
        <v>221.48148148148175</v>
      </c>
    </row>
    <row r="43" spans="9:10" x14ac:dyDescent="0.15">
      <c r="I43" s="64">
        <f t="shared" si="0"/>
        <v>34</v>
      </c>
      <c r="J43" s="115">
        <f t="shared" si="1"/>
        <v>212.77777777777806</v>
      </c>
    </row>
    <row r="44" spans="9:10" x14ac:dyDescent="0.15">
      <c r="I44" s="64">
        <f t="shared" si="0"/>
        <v>35</v>
      </c>
      <c r="J44" s="118">
        <f t="shared" si="1"/>
        <v>204.07407407407436</v>
      </c>
    </row>
    <row r="45" spans="9:10" x14ac:dyDescent="0.15">
      <c r="I45" s="64">
        <f t="shared" si="0"/>
        <v>36</v>
      </c>
      <c r="J45" s="115">
        <f t="shared" si="1"/>
        <v>195.37037037037067</v>
      </c>
    </row>
    <row r="46" spans="9:10" x14ac:dyDescent="0.15">
      <c r="I46" s="64">
        <f t="shared" si="0"/>
        <v>37</v>
      </c>
      <c r="J46" s="115">
        <f t="shared" si="1"/>
        <v>186.66666666666697</v>
      </c>
    </row>
    <row r="47" spans="9:10" x14ac:dyDescent="0.15">
      <c r="I47" s="64">
        <f t="shared" si="0"/>
        <v>38</v>
      </c>
      <c r="J47" s="118">
        <f t="shared" si="1"/>
        <v>177.96296296296327</v>
      </c>
    </row>
    <row r="48" spans="9:10" x14ac:dyDescent="0.15">
      <c r="I48" s="64">
        <f t="shared" si="0"/>
        <v>39</v>
      </c>
      <c r="J48" s="115">
        <f t="shared" si="1"/>
        <v>169.25925925925958</v>
      </c>
    </row>
    <row r="49" spans="9:10" x14ac:dyDescent="0.15">
      <c r="I49" s="64">
        <f t="shared" si="0"/>
        <v>40</v>
      </c>
      <c r="J49" s="115">
        <f t="shared" si="1"/>
        <v>160.55555555555588</v>
      </c>
    </row>
    <row r="50" spans="9:10" x14ac:dyDescent="0.15">
      <c r="I50" s="64">
        <f t="shared" si="0"/>
        <v>41</v>
      </c>
      <c r="J50" s="115">
        <f t="shared" si="1"/>
        <v>151.85185185185219</v>
      </c>
    </row>
    <row r="51" spans="9:10" x14ac:dyDescent="0.15">
      <c r="I51" s="64">
        <f t="shared" si="0"/>
        <v>42</v>
      </c>
      <c r="J51" s="115">
        <f t="shared" si="1"/>
        <v>143.14814814814849</v>
      </c>
    </row>
    <row r="52" spans="9:10" x14ac:dyDescent="0.15">
      <c r="I52" s="64">
        <f t="shared" si="0"/>
        <v>43</v>
      </c>
      <c r="J52" s="115">
        <f t="shared" si="1"/>
        <v>134.4444444444448</v>
      </c>
    </row>
    <row r="53" spans="9:10" x14ac:dyDescent="0.15">
      <c r="I53" s="64">
        <f t="shared" si="0"/>
        <v>44</v>
      </c>
      <c r="J53" s="115">
        <f t="shared" si="1"/>
        <v>125.74074074074109</v>
      </c>
    </row>
    <row r="54" spans="9:10" x14ac:dyDescent="0.15">
      <c r="I54" s="64">
        <f t="shared" si="0"/>
        <v>45</v>
      </c>
      <c r="J54" s="115">
        <f t="shared" si="1"/>
        <v>117.03703703703738</v>
      </c>
    </row>
    <row r="55" spans="9:10" x14ac:dyDescent="0.15">
      <c r="I55" s="64">
        <f t="shared" si="0"/>
        <v>46</v>
      </c>
      <c r="J55" s="115">
        <f t="shared" si="1"/>
        <v>108.33333333333367</v>
      </c>
    </row>
    <row r="56" spans="9:10" x14ac:dyDescent="0.15">
      <c r="I56" s="64">
        <f t="shared" si="0"/>
        <v>47</v>
      </c>
      <c r="J56" s="118">
        <f t="shared" si="1"/>
        <v>99.62962962962996</v>
      </c>
    </row>
    <row r="57" spans="9:10" x14ac:dyDescent="0.15">
      <c r="I57" s="64">
        <f t="shared" si="0"/>
        <v>48</v>
      </c>
      <c r="J57" s="115">
        <f t="shared" si="1"/>
        <v>90.925925925926251</v>
      </c>
    </row>
    <row r="58" spans="9:10" x14ac:dyDescent="0.15">
      <c r="I58" s="64">
        <f t="shared" si="0"/>
        <v>49</v>
      </c>
      <c r="J58" s="118">
        <f t="shared" si="1"/>
        <v>82.222222222222541</v>
      </c>
    </row>
    <row r="59" spans="9:10" x14ac:dyDescent="0.15">
      <c r="I59" s="64">
        <f t="shared" si="0"/>
        <v>50</v>
      </c>
      <c r="J59" s="115">
        <f t="shared" si="1"/>
        <v>73.518518518518832</v>
      </c>
    </row>
    <row r="60" spans="9:10" x14ac:dyDescent="0.15">
      <c r="I60" s="64">
        <f t="shared" si="0"/>
        <v>51</v>
      </c>
      <c r="J60" s="118">
        <f t="shared" si="1"/>
        <v>64.814814814815122</v>
      </c>
    </row>
    <row r="61" spans="9:10" x14ac:dyDescent="0.15">
      <c r="I61" s="64">
        <f t="shared" si="0"/>
        <v>52</v>
      </c>
      <c r="J61" s="115">
        <f t="shared" si="1"/>
        <v>56.11111111111142</v>
      </c>
    </row>
    <row r="62" spans="9:10" x14ac:dyDescent="0.15">
      <c r="I62" s="64">
        <f t="shared" si="0"/>
        <v>53</v>
      </c>
      <c r="J62" s="115">
        <f t="shared" si="1"/>
        <v>47.407407407407717</v>
      </c>
    </row>
    <row r="63" spans="9:10" x14ac:dyDescent="0.15">
      <c r="I63" s="64">
        <f t="shared" si="0"/>
        <v>54</v>
      </c>
      <c r="J63" s="115">
        <f t="shared" si="1"/>
        <v>38.703703703704015</v>
      </c>
    </row>
    <row r="64" spans="9:10" x14ac:dyDescent="0.15">
      <c r="I64" s="64">
        <f t="shared" si="0"/>
        <v>55</v>
      </c>
      <c r="J64" s="115">
        <f t="shared" si="1"/>
        <v>30.000000000000313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635-5DEE-AC49-B163-5DACD03B4570}">
  <dimension ref="A1:J70"/>
  <sheetViews>
    <sheetView topLeftCell="A7" workbookViewId="0">
      <selection activeCell="A21" sqref="A2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</row>
    <row r="3" spans="1:10" ht="15" customHeight="1" x14ac:dyDescent="0.15">
      <c r="A3" s="356"/>
      <c r="B3" s="106"/>
      <c r="C3" s="106"/>
      <c r="D3" s="106"/>
      <c r="E3" s="106"/>
      <c r="F3" s="36"/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</row>
    <row r="5" spans="1:10" ht="15" customHeight="1" x14ac:dyDescent="0.15">
      <c r="A5" s="356"/>
      <c r="B5" s="106"/>
      <c r="C5" s="106"/>
      <c r="D5" s="106"/>
      <c r="E5" s="106"/>
      <c r="F5" s="36"/>
    </row>
    <row r="6" spans="1:10" ht="15" customHeight="1" x14ac:dyDescent="0.15">
      <c r="A6" s="356"/>
      <c r="B6" s="95"/>
      <c r="C6" s="106"/>
      <c r="D6" s="106"/>
      <c r="E6" s="106"/>
      <c r="F6" s="36"/>
    </row>
    <row r="7" spans="1:10" ht="15" customHeight="1" x14ac:dyDescent="0.15">
      <c r="A7" s="356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61</v>
      </c>
    </row>
    <row r="10" spans="1:10" ht="15" customHeight="1" x14ac:dyDescent="0.15">
      <c r="A10" s="96" t="s">
        <v>9</v>
      </c>
      <c r="B10" s="98">
        <v>43437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 s="64">
        <f>I10+1</f>
        <v>2</v>
      </c>
      <c r="J11" s="115">
        <f>J10-(J$10-30)/(J$9-1)</f>
        <v>492.16666666666669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70" si="0">I11+1</f>
        <v>3</v>
      </c>
      <c r="J12" s="115">
        <f t="shared" ref="J12:J62" si="1">J11-(J$10-30)/(J$9-1)</f>
        <v>484.33333333333337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4">
        <f t="shared" si="0"/>
        <v>4</v>
      </c>
      <c r="J13" s="118">
        <f t="shared" si="1"/>
        <v>476.50000000000006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468.66666666666674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460.83333333333343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  <c r="G16" s="102"/>
      <c r="I16" s="64">
        <f t="shared" si="0"/>
        <v>7</v>
      </c>
      <c r="J16" s="115">
        <f t="shared" si="1"/>
        <v>453.00000000000011</v>
      </c>
    </row>
    <row r="17" spans="1:10" x14ac:dyDescent="0.15">
      <c r="A17" s="74" t="s">
        <v>38</v>
      </c>
      <c r="B17" s="60">
        <v>84.5</v>
      </c>
      <c r="C17" s="60"/>
      <c r="D17" s="60">
        <v>82.83</v>
      </c>
      <c r="E17" s="116">
        <v>477</v>
      </c>
      <c r="F17" s="78">
        <v>4</v>
      </c>
      <c r="G17" s="102"/>
      <c r="I17" s="64">
        <f t="shared" si="0"/>
        <v>8</v>
      </c>
      <c r="J17" s="115">
        <f t="shared" si="1"/>
        <v>445.1666666666668</v>
      </c>
    </row>
    <row r="18" spans="1:10" x14ac:dyDescent="0.15">
      <c r="A18" s="59" t="s">
        <v>36</v>
      </c>
      <c r="B18" s="60">
        <v>72.67</v>
      </c>
      <c r="C18" s="60"/>
      <c r="D18" s="60">
        <v>64.67</v>
      </c>
      <c r="E18" s="116">
        <v>398</v>
      </c>
      <c r="F18" s="78">
        <v>14</v>
      </c>
      <c r="G18" s="102"/>
      <c r="I18" s="64">
        <f t="shared" si="0"/>
        <v>9</v>
      </c>
      <c r="J18" s="115">
        <f t="shared" si="1"/>
        <v>437.33333333333348</v>
      </c>
    </row>
    <row r="19" spans="1:10" x14ac:dyDescent="0.15">
      <c r="A19" s="74" t="s">
        <v>49</v>
      </c>
      <c r="B19" s="60">
        <v>73</v>
      </c>
      <c r="C19" s="60"/>
      <c r="D19" s="60">
        <v>54</v>
      </c>
      <c r="E19" s="116">
        <v>367</v>
      </c>
      <c r="F19" s="78">
        <v>18</v>
      </c>
      <c r="G19" s="103"/>
      <c r="I19" s="64">
        <f t="shared" si="0"/>
        <v>10</v>
      </c>
      <c r="J19" s="115">
        <f t="shared" si="1"/>
        <v>429.50000000000017</v>
      </c>
    </row>
    <row r="20" spans="1:10" x14ac:dyDescent="0.15">
      <c r="A20" s="74" t="s">
        <v>87</v>
      </c>
      <c r="B20" s="60">
        <v>69.67</v>
      </c>
      <c r="C20" s="60"/>
      <c r="D20" s="60"/>
      <c r="E20" s="116">
        <v>343</v>
      </c>
      <c r="F20" s="78">
        <v>21</v>
      </c>
      <c r="G20" s="103"/>
      <c r="I20" s="64">
        <f t="shared" si="0"/>
        <v>11</v>
      </c>
      <c r="J20" s="115">
        <f t="shared" si="1"/>
        <v>421.66666666666686</v>
      </c>
    </row>
    <row r="21" spans="1:10" x14ac:dyDescent="0.15">
      <c r="A21" s="74" t="s">
        <v>35</v>
      </c>
      <c r="B21" s="60">
        <v>65.5</v>
      </c>
      <c r="C21" s="60"/>
      <c r="D21" s="60"/>
      <c r="E21" s="116">
        <v>312</v>
      </c>
      <c r="F21" s="78">
        <v>25</v>
      </c>
      <c r="G21" s="103"/>
      <c r="I21" s="64">
        <f t="shared" si="0"/>
        <v>12</v>
      </c>
      <c r="J21" s="115">
        <f t="shared" si="1"/>
        <v>413.83333333333354</v>
      </c>
    </row>
    <row r="22" spans="1:10" x14ac:dyDescent="0.15">
      <c r="A22" s="74" t="s">
        <v>81</v>
      </c>
      <c r="B22" s="60">
        <v>64.33</v>
      </c>
      <c r="C22" s="60"/>
      <c r="D22" s="60"/>
      <c r="E22" s="117">
        <v>296</v>
      </c>
      <c r="F22" s="91">
        <v>27</v>
      </c>
      <c r="G22" s="104"/>
      <c r="I22" s="64">
        <f t="shared" si="0"/>
        <v>13</v>
      </c>
      <c r="J22" s="115">
        <f t="shared" si="1"/>
        <v>406.00000000000023</v>
      </c>
    </row>
    <row r="23" spans="1:10" x14ac:dyDescent="0.15">
      <c r="A23" s="74" t="s">
        <v>37</v>
      </c>
      <c r="B23" s="60">
        <v>64</v>
      </c>
      <c r="C23" s="60"/>
      <c r="D23" s="60"/>
      <c r="E23" s="116">
        <v>289</v>
      </c>
      <c r="F23" s="78">
        <v>28</v>
      </c>
      <c r="G23" s="103"/>
      <c r="I23" s="124">
        <f t="shared" si="0"/>
        <v>14</v>
      </c>
      <c r="J23" s="118">
        <f t="shared" si="1"/>
        <v>398.16666666666691</v>
      </c>
    </row>
    <row r="24" spans="1:10" x14ac:dyDescent="0.15">
      <c r="A24" s="74" t="s">
        <v>51</v>
      </c>
      <c r="B24" s="60">
        <v>59.5</v>
      </c>
      <c r="C24" s="60"/>
      <c r="D24" s="60"/>
      <c r="E24" s="116">
        <v>257</v>
      </c>
      <c r="F24" s="78">
        <v>32</v>
      </c>
      <c r="G24" s="103"/>
      <c r="I24" s="64">
        <f t="shared" si="0"/>
        <v>15</v>
      </c>
      <c r="J24" s="115">
        <f t="shared" si="1"/>
        <v>390.3333333333336</v>
      </c>
    </row>
    <row r="25" spans="1:10" x14ac:dyDescent="0.15">
      <c r="A25" s="74" t="s">
        <v>39</v>
      </c>
      <c r="B25" s="60">
        <v>55</v>
      </c>
      <c r="C25" s="60"/>
      <c r="D25" s="60"/>
      <c r="E25" s="116">
        <v>210</v>
      </c>
      <c r="F25" s="78">
        <v>38</v>
      </c>
      <c r="G25" s="103"/>
      <c r="I25" s="64">
        <f t="shared" si="0"/>
        <v>16</v>
      </c>
      <c r="J25" s="115">
        <f t="shared" si="1"/>
        <v>382.50000000000028</v>
      </c>
    </row>
    <row r="26" spans="1:10" x14ac:dyDescent="0.15">
      <c r="A26" s="74" t="s">
        <v>52</v>
      </c>
      <c r="B26" s="60">
        <v>48.17</v>
      </c>
      <c r="C26" s="60"/>
      <c r="D26" s="60"/>
      <c r="E26" s="116">
        <v>179</v>
      </c>
      <c r="F26" s="78">
        <v>42</v>
      </c>
      <c r="G26" s="103"/>
      <c r="I26" s="64">
        <f t="shared" si="0"/>
        <v>17</v>
      </c>
      <c r="J26" s="115">
        <f t="shared" si="1"/>
        <v>374.66666666666697</v>
      </c>
    </row>
    <row r="27" spans="1:10" x14ac:dyDescent="0.15">
      <c r="A27" s="74" t="s">
        <v>66</v>
      </c>
      <c r="B27" s="60">
        <v>39.33</v>
      </c>
      <c r="C27" s="60"/>
      <c r="D27" s="60"/>
      <c r="E27" s="116">
        <v>140</v>
      </c>
      <c r="F27" s="78">
        <v>47</v>
      </c>
      <c r="G27" s="103"/>
      <c r="I27" s="124">
        <f t="shared" si="0"/>
        <v>18</v>
      </c>
      <c r="J27" s="118">
        <f t="shared" si="1"/>
        <v>366.83333333333366</v>
      </c>
    </row>
    <row r="28" spans="1:10" x14ac:dyDescent="0.15">
      <c r="A28" s="74" t="s">
        <v>47</v>
      </c>
      <c r="B28" s="60" t="s">
        <v>80</v>
      </c>
      <c r="C28" s="60"/>
      <c r="D28" s="60"/>
      <c r="E28" s="116"/>
      <c r="F28" s="78"/>
      <c r="G28" s="103"/>
      <c r="I28" s="64">
        <f t="shared" si="0"/>
        <v>19</v>
      </c>
      <c r="J28" s="115">
        <f t="shared" si="1"/>
        <v>359.00000000000034</v>
      </c>
    </row>
    <row r="29" spans="1:10" x14ac:dyDescent="0.15">
      <c r="G29" s="102"/>
      <c r="I29" s="64">
        <f t="shared" si="0"/>
        <v>20</v>
      </c>
      <c r="J29" s="115">
        <f t="shared" si="1"/>
        <v>351.16666666666703</v>
      </c>
    </row>
    <row r="30" spans="1:10" x14ac:dyDescent="0.15">
      <c r="G30" s="102"/>
      <c r="I30" s="64">
        <f t="shared" si="0"/>
        <v>21</v>
      </c>
      <c r="J30" s="118">
        <f t="shared" si="1"/>
        <v>343.33333333333371</v>
      </c>
    </row>
    <row r="31" spans="1:10" x14ac:dyDescent="0.15">
      <c r="G31" s="102"/>
      <c r="I31" s="64">
        <f t="shared" si="0"/>
        <v>22</v>
      </c>
      <c r="J31" s="115">
        <f t="shared" si="1"/>
        <v>335.5000000000004</v>
      </c>
    </row>
    <row r="32" spans="1:10" x14ac:dyDescent="0.15">
      <c r="G32" s="102"/>
      <c r="I32" s="64">
        <f t="shared" si="0"/>
        <v>23</v>
      </c>
      <c r="J32" s="115">
        <f t="shared" si="1"/>
        <v>327.66666666666708</v>
      </c>
    </row>
    <row r="33" spans="9:10" x14ac:dyDescent="0.15">
      <c r="I33" s="64">
        <f t="shared" si="0"/>
        <v>24</v>
      </c>
      <c r="J33" s="115">
        <f t="shared" si="1"/>
        <v>319.83333333333377</v>
      </c>
    </row>
    <row r="34" spans="9:10" x14ac:dyDescent="0.15">
      <c r="I34" s="64">
        <f t="shared" si="0"/>
        <v>25</v>
      </c>
      <c r="J34" s="118">
        <f t="shared" si="1"/>
        <v>312.00000000000045</v>
      </c>
    </row>
    <row r="35" spans="9:10" x14ac:dyDescent="0.15">
      <c r="I35" s="64">
        <f t="shared" si="0"/>
        <v>26</v>
      </c>
      <c r="J35" s="115">
        <f t="shared" si="1"/>
        <v>304.16666666666714</v>
      </c>
    </row>
    <row r="36" spans="9:10" x14ac:dyDescent="0.15">
      <c r="I36" s="64">
        <f t="shared" si="0"/>
        <v>27</v>
      </c>
      <c r="J36" s="118">
        <f t="shared" si="1"/>
        <v>296.33333333333383</v>
      </c>
    </row>
    <row r="37" spans="9:10" x14ac:dyDescent="0.15">
      <c r="I37" s="64">
        <f t="shared" si="0"/>
        <v>28</v>
      </c>
      <c r="J37" s="118">
        <f t="shared" si="1"/>
        <v>288.50000000000051</v>
      </c>
    </row>
    <row r="38" spans="9:10" x14ac:dyDescent="0.15">
      <c r="I38" s="64">
        <f t="shared" si="0"/>
        <v>29</v>
      </c>
      <c r="J38" s="115">
        <f t="shared" si="1"/>
        <v>280.6666666666672</v>
      </c>
    </row>
    <row r="39" spans="9:10" x14ac:dyDescent="0.15">
      <c r="I39" s="64">
        <f t="shared" si="0"/>
        <v>30</v>
      </c>
      <c r="J39" s="115">
        <f t="shared" si="1"/>
        <v>272.83333333333388</v>
      </c>
    </row>
    <row r="40" spans="9:10" x14ac:dyDescent="0.15">
      <c r="I40" s="64">
        <f t="shared" si="0"/>
        <v>31</v>
      </c>
      <c r="J40" s="115">
        <f t="shared" si="1"/>
        <v>265.00000000000057</v>
      </c>
    </row>
    <row r="41" spans="9:10" x14ac:dyDescent="0.15">
      <c r="I41" s="64">
        <f t="shared" si="0"/>
        <v>32</v>
      </c>
      <c r="J41" s="118">
        <f t="shared" si="1"/>
        <v>257.16666666666725</v>
      </c>
    </row>
    <row r="42" spans="9:10" x14ac:dyDescent="0.15">
      <c r="I42" s="64">
        <f t="shared" si="0"/>
        <v>33</v>
      </c>
      <c r="J42" s="115">
        <f t="shared" si="1"/>
        <v>249.33333333333391</v>
      </c>
    </row>
    <row r="43" spans="9:10" x14ac:dyDescent="0.15">
      <c r="I43" s="64">
        <f t="shared" si="0"/>
        <v>34</v>
      </c>
      <c r="J43" s="115">
        <f t="shared" si="1"/>
        <v>241.50000000000057</v>
      </c>
    </row>
    <row r="44" spans="9:10" x14ac:dyDescent="0.15">
      <c r="I44" s="64">
        <f t="shared" si="0"/>
        <v>35</v>
      </c>
      <c r="J44" s="115">
        <f t="shared" si="1"/>
        <v>233.66666666666723</v>
      </c>
    </row>
    <row r="45" spans="9:10" x14ac:dyDescent="0.15">
      <c r="I45" s="64">
        <f t="shared" si="0"/>
        <v>36</v>
      </c>
      <c r="J45" s="115">
        <f t="shared" si="1"/>
        <v>225.83333333333388</v>
      </c>
    </row>
    <row r="46" spans="9:10" x14ac:dyDescent="0.15">
      <c r="I46" s="64">
        <f t="shared" si="0"/>
        <v>37</v>
      </c>
      <c r="J46" s="115">
        <f t="shared" si="1"/>
        <v>218.00000000000054</v>
      </c>
    </row>
    <row r="47" spans="9:10" x14ac:dyDescent="0.15">
      <c r="I47" s="64">
        <f t="shared" si="0"/>
        <v>38</v>
      </c>
      <c r="J47" s="118">
        <f t="shared" si="1"/>
        <v>210.1666666666672</v>
      </c>
    </row>
    <row r="48" spans="9:10" x14ac:dyDescent="0.15">
      <c r="I48" s="64">
        <f t="shared" si="0"/>
        <v>39</v>
      </c>
      <c r="J48" s="115">
        <f t="shared" si="1"/>
        <v>202.33333333333385</v>
      </c>
    </row>
    <row r="49" spans="9:10" x14ac:dyDescent="0.15">
      <c r="I49" s="64">
        <f t="shared" si="0"/>
        <v>40</v>
      </c>
      <c r="J49" s="115">
        <f t="shared" si="1"/>
        <v>194.50000000000051</v>
      </c>
    </row>
    <row r="50" spans="9:10" x14ac:dyDescent="0.15">
      <c r="I50" s="64">
        <f t="shared" si="0"/>
        <v>41</v>
      </c>
      <c r="J50" s="115">
        <f t="shared" si="1"/>
        <v>186.66666666666717</v>
      </c>
    </row>
    <row r="51" spans="9:10" x14ac:dyDescent="0.15">
      <c r="I51" s="64">
        <f t="shared" si="0"/>
        <v>42</v>
      </c>
      <c r="J51" s="118">
        <f t="shared" si="1"/>
        <v>178.83333333333383</v>
      </c>
    </row>
    <row r="52" spans="9:10" x14ac:dyDescent="0.15">
      <c r="I52" s="64">
        <f t="shared" si="0"/>
        <v>43</v>
      </c>
      <c r="J52" s="115">
        <f t="shared" si="1"/>
        <v>171.00000000000048</v>
      </c>
    </row>
    <row r="53" spans="9:10" x14ac:dyDescent="0.15">
      <c r="I53" s="64">
        <f t="shared" si="0"/>
        <v>44</v>
      </c>
      <c r="J53" s="115">
        <f t="shared" si="1"/>
        <v>163.16666666666714</v>
      </c>
    </row>
    <row r="54" spans="9:10" x14ac:dyDescent="0.15">
      <c r="I54" s="64">
        <f t="shared" si="0"/>
        <v>45</v>
      </c>
      <c r="J54" s="115">
        <f t="shared" si="1"/>
        <v>155.3333333333338</v>
      </c>
    </row>
    <row r="55" spans="9:10" x14ac:dyDescent="0.15">
      <c r="I55" s="64">
        <f t="shared" si="0"/>
        <v>46</v>
      </c>
      <c r="J55" s="115">
        <f t="shared" si="1"/>
        <v>147.50000000000045</v>
      </c>
    </row>
    <row r="56" spans="9:10" x14ac:dyDescent="0.15">
      <c r="I56" s="64">
        <f t="shared" si="0"/>
        <v>47</v>
      </c>
      <c r="J56" s="118">
        <f t="shared" si="1"/>
        <v>139.66666666666711</v>
      </c>
    </row>
    <row r="57" spans="9:10" x14ac:dyDescent="0.15">
      <c r="I57" s="64">
        <f t="shared" si="0"/>
        <v>48</v>
      </c>
      <c r="J57" s="115">
        <f t="shared" si="1"/>
        <v>131.83333333333377</v>
      </c>
    </row>
    <row r="58" spans="9:10" x14ac:dyDescent="0.15">
      <c r="I58" s="64">
        <f t="shared" si="0"/>
        <v>49</v>
      </c>
      <c r="J58" s="115">
        <f t="shared" si="1"/>
        <v>124.00000000000044</v>
      </c>
    </row>
    <row r="59" spans="9:10" x14ac:dyDescent="0.15">
      <c r="I59" s="64">
        <f t="shared" si="0"/>
        <v>50</v>
      </c>
      <c r="J59" s="115">
        <f t="shared" si="1"/>
        <v>116.16666666666711</v>
      </c>
    </row>
    <row r="60" spans="9:10" x14ac:dyDescent="0.15">
      <c r="I60" s="64">
        <f t="shared" si="0"/>
        <v>51</v>
      </c>
      <c r="J60" s="115">
        <f t="shared" si="1"/>
        <v>108.33333333333378</v>
      </c>
    </row>
    <row r="61" spans="9:10" x14ac:dyDescent="0.15">
      <c r="I61" s="64">
        <f t="shared" si="0"/>
        <v>52</v>
      </c>
      <c r="J61" s="115">
        <f t="shared" si="1"/>
        <v>100.50000000000045</v>
      </c>
    </row>
    <row r="62" spans="9:10" x14ac:dyDescent="0.15">
      <c r="I62" s="64">
        <f t="shared" si="0"/>
        <v>53</v>
      </c>
      <c r="J62" s="115">
        <f t="shared" si="1"/>
        <v>92.666666666667126</v>
      </c>
    </row>
    <row r="63" spans="9:10" x14ac:dyDescent="0.15">
      <c r="I63" s="64">
        <f t="shared" si="0"/>
        <v>54</v>
      </c>
      <c r="J63" s="115">
        <f t="shared" ref="J63:J70" si="2">J62-(J$10-30)/(J$9-1)</f>
        <v>84.833333333333798</v>
      </c>
    </row>
    <row r="64" spans="9:10" x14ac:dyDescent="0.15">
      <c r="I64" s="64">
        <f t="shared" si="0"/>
        <v>55</v>
      </c>
      <c r="J64" s="115">
        <f t="shared" si="2"/>
        <v>77.000000000000469</v>
      </c>
    </row>
    <row r="65" spans="9:10" x14ac:dyDescent="0.15">
      <c r="I65" s="64">
        <f t="shared" si="0"/>
        <v>56</v>
      </c>
      <c r="J65" s="115">
        <f t="shared" si="2"/>
        <v>69.16666666666714</v>
      </c>
    </row>
    <row r="66" spans="9:10" x14ac:dyDescent="0.15">
      <c r="I66" s="64">
        <f t="shared" si="0"/>
        <v>57</v>
      </c>
      <c r="J66" s="115">
        <f t="shared" si="2"/>
        <v>61.333333333333805</v>
      </c>
    </row>
    <row r="67" spans="9:10" x14ac:dyDescent="0.15">
      <c r="I67" s="64">
        <f t="shared" si="0"/>
        <v>58</v>
      </c>
      <c r="J67" s="115">
        <f t="shared" si="2"/>
        <v>53.500000000000469</v>
      </c>
    </row>
    <row r="68" spans="9:10" x14ac:dyDescent="0.15">
      <c r="I68" s="64">
        <f t="shared" si="0"/>
        <v>59</v>
      </c>
      <c r="J68" s="115">
        <f t="shared" si="2"/>
        <v>45.666666666667133</v>
      </c>
    </row>
    <row r="69" spans="9:10" x14ac:dyDescent="0.15">
      <c r="I69" s="64">
        <f t="shared" si="0"/>
        <v>60</v>
      </c>
      <c r="J69" s="115">
        <f t="shared" si="2"/>
        <v>37.833333333333798</v>
      </c>
    </row>
    <row r="70" spans="9:10" x14ac:dyDescent="0.15">
      <c r="I70" s="64">
        <f t="shared" si="0"/>
        <v>61</v>
      </c>
      <c r="J70" s="115">
        <f t="shared" si="2"/>
        <v>30.000000000000465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E238-8C37-D946-8A54-46BD3A573856}">
  <dimension ref="A1:J138"/>
  <sheetViews>
    <sheetView workbookViewId="0">
      <selection activeCell="P28" sqref="P28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.83203125"/>
  </cols>
  <sheetData>
    <row r="1" spans="1:10" ht="15" customHeight="1" x14ac:dyDescent="0.15">
      <c r="A1" s="356"/>
      <c r="B1" s="106"/>
      <c r="C1" s="106"/>
      <c r="D1" s="106"/>
      <c r="E1" s="106"/>
      <c r="F1" s="36"/>
      <c r="I1" t="s">
        <v>138</v>
      </c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  <c r="I2" s="135">
        <v>43477</v>
      </c>
      <c r="J2" t="s">
        <v>139</v>
      </c>
    </row>
    <row r="3" spans="1:10" ht="15" customHeight="1" x14ac:dyDescent="0.15">
      <c r="A3" s="356"/>
      <c r="B3" s="106"/>
      <c r="C3" s="106"/>
      <c r="D3" s="106"/>
      <c r="E3" s="106"/>
      <c r="F3" s="36"/>
      <c r="I3" t="s">
        <v>140</v>
      </c>
      <c r="J3">
        <v>67</v>
      </c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  <c r="J4" t="s">
        <v>141</v>
      </c>
    </row>
    <row r="5" spans="1:10" ht="15" customHeight="1" x14ac:dyDescent="0.15">
      <c r="A5" s="356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356"/>
      <c r="B6" s="95"/>
      <c r="C6" s="106"/>
      <c r="D6" s="106"/>
      <c r="E6" s="106"/>
      <c r="F6" s="36"/>
      <c r="I6">
        <f>I5+1</f>
        <v>2</v>
      </c>
      <c r="J6" s="102">
        <f>J5-(J$5-30)/(67-1)</f>
        <v>492.87878787878788</v>
      </c>
    </row>
    <row r="7" spans="1:10" ht="15" customHeight="1" x14ac:dyDescent="0.15">
      <c r="A7" s="356"/>
      <c r="B7" s="106"/>
      <c r="C7" s="106"/>
      <c r="D7" s="106"/>
      <c r="E7" s="106"/>
      <c r="F7" s="36"/>
      <c r="I7">
        <f t="shared" ref="I7:I70" si="0">I6+1</f>
        <v>3</v>
      </c>
      <c r="J7" s="102">
        <f t="shared" ref="J7:J70" si="1">J6-(J$5-30)/(67-1)</f>
        <v>485.75757575757575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>
        <f t="shared" si="0"/>
        <v>4</v>
      </c>
      <c r="J8" s="102">
        <f t="shared" si="1"/>
        <v>478.63636363636363</v>
      </c>
    </row>
    <row r="9" spans="1:10" ht="15" customHeight="1" x14ac:dyDescent="0.2">
      <c r="A9" s="96" t="s">
        <v>0</v>
      </c>
      <c r="B9" s="97" t="s">
        <v>137</v>
      </c>
      <c r="C9" s="97"/>
      <c r="D9" s="105"/>
      <c r="E9" s="105"/>
      <c r="F9" s="36"/>
      <c r="I9" s="136">
        <f t="shared" si="0"/>
        <v>5</v>
      </c>
      <c r="J9" s="137">
        <f t="shared" si="1"/>
        <v>471.5151515151515</v>
      </c>
    </row>
    <row r="10" spans="1:10" ht="15" customHeight="1" x14ac:dyDescent="0.2">
      <c r="A10" s="96" t="s">
        <v>9</v>
      </c>
      <c r="B10" s="98">
        <v>43477</v>
      </c>
      <c r="C10" s="99"/>
      <c r="D10" s="100"/>
      <c r="E10" s="100"/>
      <c r="F10" s="36"/>
      <c r="I10" s="136">
        <f t="shared" si="0"/>
        <v>6</v>
      </c>
      <c r="J10" s="137">
        <f t="shared" si="1"/>
        <v>464.39393939393938</v>
      </c>
    </row>
    <row r="11" spans="1:10" ht="15" customHeight="1" x14ac:dyDescent="0.2">
      <c r="A11" s="96" t="s">
        <v>24</v>
      </c>
      <c r="B11" s="97" t="s">
        <v>31</v>
      </c>
      <c r="C11" s="106"/>
      <c r="D11" s="106"/>
      <c r="E11" s="106"/>
      <c r="F11" s="36"/>
      <c r="I11" s="136">
        <f t="shared" si="0"/>
        <v>7</v>
      </c>
      <c r="J11" s="137">
        <f t="shared" si="1"/>
        <v>457.27272727272725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>
        <f t="shared" si="0"/>
        <v>8</v>
      </c>
      <c r="J12" s="102">
        <f t="shared" si="1"/>
        <v>450.15151515151513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>
        <f t="shared" si="0"/>
        <v>9</v>
      </c>
      <c r="J13" s="102">
        <f t="shared" si="1"/>
        <v>443.030303030303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>
        <f t="shared" si="0"/>
        <v>10</v>
      </c>
      <c r="J14" s="102">
        <f t="shared" si="1"/>
        <v>435.90909090909088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428.78787878787875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67</v>
      </c>
      <c r="G16" s="102"/>
      <c r="I16" s="136">
        <f t="shared" si="0"/>
        <v>12</v>
      </c>
      <c r="J16" s="137">
        <f t="shared" si="1"/>
        <v>421.66666666666663</v>
      </c>
    </row>
    <row r="17" spans="1:10" ht="16" x14ac:dyDescent="0.2">
      <c r="A17" s="74" t="s">
        <v>47</v>
      </c>
      <c r="B17" s="60">
        <v>87.8</v>
      </c>
      <c r="C17" s="60"/>
      <c r="D17" s="60">
        <v>90.4</v>
      </c>
      <c r="E17" s="116">
        <v>472</v>
      </c>
      <c r="F17" s="78">
        <v>5</v>
      </c>
      <c r="G17" s="102"/>
      <c r="I17" s="136">
        <f t="shared" si="0"/>
        <v>13</v>
      </c>
      <c r="J17" s="137">
        <f t="shared" si="1"/>
        <v>414.5454545454545</v>
      </c>
    </row>
    <row r="18" spans="1:10" ht="16" x14ac:dyDescent="0.2">
      <c r="A18" s="59" t="s">
        <v>36</v>
      </c>
      <c r="B18" s="60">
        <v>85.6</v>
      </c>
      <c r="C18" s="60"/>
      <c r="D18" s="60">
        <v>81.400000000000006</v>
      </c>
      <c r="E18" s="116">
        <v>464</v>
      </c>
      <c r="F18" s="78">
        <v>6</v>
      </c>
      <c r="G18" s="102"/>
      <c r="I18" s="136">
        <f t="shared" si="0"/>
        <v>14</v>
      </c>
      <c r="J18" s="137">
        <f t="shared" si="1"/>
        <v>407.42424242424238</v>
      </c>
    </row>
    <row r="19" spans="1:10" x14ac:dyDescent="0.15">
      <c r="A19" s="74" t="s">
        <v>81</v>
      </c>
      <c r="B19" s="60">
        <v>84</v>
      </c>
      <c r="C19" s="60"/>
      <c r="D19" s="60">
        <v>75</v>
      </c>
      <c r="E19" s="116">
        <v>457</v>
      </c>
      <c r="F19" s="78">
        <v>7</v>
      </c>
      <c r="G19" s="103"/>
      <c r="I19">
        <f t="shared" si="0"/>
        <v>15</v>
      </c>
      <c r="J19" s="102">
        <f t="shared" si="1"/>
        <v>400.30303030303025</v>
      </c>
    </row>
    <row r="20" spans="1:10" x14ac:dyDescent="0.15">
      <c r="A20" s="74" t="s">
        <v>35</v>
      </c>
      <c r="B20" s="60">
        <v>78.2</v>
      </c>
      <c r="C20" s="60"/>
      <c r="D20" s="60">
        <v>65.599999999999994</v>
      </c>
      <c r="E20" s="116">
        <v>422</v>
      </c>
      <c r="F20" s="78">
        <v>12</v>
      </c>
      <c r="G20" s="103"/>
      <c r="I20">
        <f t="shared" si="0"/>
        <v>16</v>
      </c>
      <c r="J20" s="102">
        <f t="shared" si="1"/>
        <v>393.18181818181813</v>
      </c>
    </row>
    <row r="21" spans="1:10" x14ac:dyDescent="0.15">
      <c r="A21" s="74" t="s">
        <v>37</v>
      </c>
      <c r="B21" s="60">
        <v>89.8</v>
      </c>
      <c r="C21" s="60"/>
      <c r="D21" s="60">
        <v>63.4</v>
      </c>
      <c r="E21" s="116">
        <v>415</v>
      </c>
      <c r="F21" s="78">
        <v>13</v>
      </c>
      <c r="G21" s="103"/>
      <c r="I21">
        <f t="shared" si="0"/>
        <v>17</v>
      </c>
      <c r="J21" s="102">
        <f t="shared" si="1"/>
        <v>386.06060606060601</v>
      </c>
    </row>
    <row r="22" spans="1:10" x14ac:dyDescent="0.15">
      <c r="A22" s="74" t="s">
        <v>87</v>
      </c>
      <c r="B22" s="60">
        <v>85.6</v>
      </c>
      <c r="C22" s="60"/>
      <c r="D22" s="60">
        <v>50</v>
      </c>
      <c r="E22" s="117">
        <v>407</v>
      </c>
      <c r="F22" s="91">
        <v>14</v>
      </c>
      <c r="G22" s="104"/>
      <c r="I22">
        <f t="shared" si="0"/>
        <v>18</v>
      </c>
      <c r="J22" s="102">
        <f t="shared" si="1"/>
        <v>378.93939393939388</v>
      </c>
    </row>
    <row r="23" spans="1:10" x14ac:dyDescent="0.15">
      <c r="A23" s="74" t="s">
        <v>51</v>
      </c>
      <c r="B23" s="60">
        <v>79.599999999999994</v>
      </c>
      <c r="C23" s="60"/>
      <c r="D23" s="60"/>
      <c r="E23" s="116">
        <v>350</v>
      </c>
      <c r="F23" s="78">
        <v>22</v>
      </c>
      <c r="G23" s="103"/>
      <c r="I23">
        <f t="shared" si="0"/>
        <v>19</v>
      </c>
      <c r="J23" s="102">
        <f t="shared" si="1"/>
        <v>371.81818181818176</v>
      </c>
    </row>
    <row r="24" spans="1:10" x14ac:dyDescent="0.15">
      <c r="A24" s="74" t="s">
        <v>38</v>
      </c>
      <c r="B24" s="60">
        <v>78.599999999999994</v>
      </c>
      <c r="C24" s="60"/>
      <c r="D24" s="60"/>
      <c r="E24" s="116">
        <v>336</v>
      </c>
      <c r="F24" s="78">
        <v>24</v>
      </c>
      <c r="G24" s="103"/>
      <c r="I24">
        <f t="shared" si="0"/>
        <v>20</v>
      </c>
      <c r="J24" s="102">
        <f t="shared" si="1"/>
        <v>364.69696969696963</v>
      </c>
    </row>
    <row r="25" spans="1:10" x14ac:dyDescent="0.15">
      <c r="A25" s="74" t="s">
        <v>49</v>
      </c>
      <c r="B25" s="60">
        <v>66.599999999999994</v>
      </c>
      <c r="C25" s="60"/>
      <c r="D25" s="60"/>
      <c r="E25" s="116">
        <v>244</v>
      </c>
      <c r="F25" s="78">
        <v>37</v>
      </c>
      <c r="G25" s="103"/>
      <c r="I25">
        <f t="shared" si="0"/>
        <v>21</v>
      </c>
      <c r="J25" s="102">
        <f t="shared" si="1"/>
        <v>357.57575757575751</v>
      </c>
    </row>
    <row r="26" spans="1:10" ht="16" x14ac:dyDescent="0.2">
      <c r="A26" s="74" t="s">
        <v>39</v>
      </c>
      <c r="B26" s="60">
        <v>66.2</v>
      </c>
      <c r="C26" s="60"/>
      <c r="D26" s="60"/>
      <c r="E26" s="116">
        <v>229</v>
      </c>
      <c r="F26" s="78">
        <v>39</v>
      </c>
      <c r="G26" s="103"/>
      <c r="I26" s="136">
        <f t="shared" si="0"/>
        <v>22</v>
      </c>
      <c r="J26" s="137">
        <f t="shared" si="1"/>
        <v>350.45454545454538</v>
      </c>
    </row>
    <row r="27" spans="1:10" x14ac:dyDescent="0.15">
      <c r="A27" s="74" t="s">
        <v>52</v>
      </c>
      <c r="B27" s="60">
        <v>60.6</v>
      </c>
      <c r="C27" s="60"/>
      <c r="D27" s="60"/>
      <c r="E27" s="116">
        <v>165</v>
      </c>
      <c r="F27" s="78">
        <v>48</v>
      </c>
      <c r="G27" s="103"/>
      <c r="I27">
        <f t="shared" si="0"/>
        <v>23</v>
      </c>
      <c r="J27" s="102">
        <f t="shared" si="1"/>
        <v>343.33333333333326</v>
      </c>
    </row>
    <row r="28" spans="1:10" ht="16" x14ac:dyDescent="0.2">
      <c r="A28" s="74" t="s">
        <v>66</v>
      </c>
      <c r="B28" s="60">
        <v>49</v>
      </c>
      <c r="C28" s="60"/>
      <c r="D28" s="60"/>
      <c r="E28" s="116">
        <v>115</v>
      </c>
      <c r="F28" s="78">
        <v>55</v>
      </c>
      <c r="G28" s="103"/>
      <c r="I28" s="136">
        <f t="shared" si="0"/>
        <v>24</v>
      </c>
      <c r="J28" s="137">
        <f t="shared" si="1"/>
        <v>336.21212121212113</v>
      </c>
    </row>
    <row r="29" spans="1:10" x14ac:dyDescent="0.15">
      <c r="G29" s="102"/>
      <c r="I29">
        <f t="shared" si="0"/>
        <v>25</v>
      </c>
      <c r="J29" s="102">
        <f t="shared" si="1"/>
        <v>329.09090909090901</v>
      </c>
    </row>
    <row r="30" spans="1:10" x14ac:dyDescent="0.15">
      <c r="G30" s="102"/>
      <c r="I30">
        <f t="shared" si="0"/>
        <v>26</v>
      </c>
      <c r="J30" s="102">
        <f t="shared" si="1"/>
        <v>321.96969696969688</v>
      </c>
    </row>
    <row r="31" spans="1:10" x14ac:dyDescent="0.15">
      <c r="G31" s="102"/>
      <c r="I31">
        <f t="shared" si="0"/>
        <v>27</v>
      </c>
      <c r="J31" s="102">
        <f t="shared" si="1"/>
        <v>314.84848484848476</v>
      </c>
    </row>
    <row r="32" spans="1:10" x14ac:dyDescent="0.15">
      <c r="G32" s="102"/>
      <c r="I32">
        <f t="shared" si="0"/>
        <v>28</v>
      </c>
      <c r="J32" s="102">
        <f t="shared" si="1"/>
        <v>307.72727272727263</v>
      </c>
    </row>
    <row r="33" spans="9:10" x14ac:dyDescent="0.15">
      <c r="I33">
        <f t="shared" si="0"/>
        <v>29</v>
      </c>
      <c r="J33" s="102">
        <f t="shared" si="1"/>
        <v>300.60606060606051</v>
      </c>
    </row>
    <row r="34" spans="9:10" x14ac:dyDescent="0.15">
      <c r="I34">
        <f t="shared" si="0"/>
        <v>30</v>
      </c>
      <c r="J34" s="102">
        <f t="shared" si="1"/>
        <v>293.48484848484838</v>
      </c>
    </row>
    <row r="35" spans="9:10" x14ac:dyDescent="0.15">
      <c r="I35">
        <f t="shared" si="0"/>
        <v>31</v>
      </c>
      <c r="J35" s="102">
        <f t="shared" si="1"/>
        <v>286.36363636363626</v>
      </c>
    </row>
    <row r="36" spans="9:10" x14ac:dyDescent="0.15">
      <c r="I36">
        <f t="shared" si="0"/>
        <v>32</v>
      </c>
      <c r="J36" s="102">
        <f t="shared" si="1"/>
        <v>279.24242424242414</v>
      </c>
    </row>
    <row r="37" spans="9:10" x14ac:dyDescent="0.15">
      <c r="I37">
        <f t="shared" si="0"/>
        <v>33</v>
      </c>
      <c r="J37" s="102">
        <f t="shared" si="1"/>
        <v>272.12121212121201</v>
      </c>
    </row>
    <row r="38" spans="9:10" x14ac:dyDescent="0.15">
      <c r="I38">
        <f t="shared" si="0"/>
        <v>34</v>
      </c>
      <c r="J38" s="102">
        <f t="shared" si="1"/>
        <v>264.99999999999989</v>
      </c>
    </row>
    <row r="39" spans="9:10" x14ac:dyDescent="0.15">
      <c r="I39">
        <f t="shared" si="0"/>
        <v>35</v>
      </c>
      <c r="J39" s="102">
        <f t="shared" si="1"/>
        <v>257.87878787878776</v>
      </c>
    </row>
    <row r="40" spans="9:10" x14ac:dyDescent="0.15">
      <c r="I40">
        <f t="shared" si="0"/>
        <v>36</v>
      </c>
      <c r="J40" s="102">
        <f t="shared" si="1"/>
        <v>250.75757575757564</v>
      </c>
    </row>
    <row r="41" spans="9:10" ht="16" x14ac:dyDescent="0.2">
      <c r="I41" s="136">
        <f t="shared" si="0"/>
        <v>37</v>
      </c>
      <c r="J41" s="137">
        <f t="shared" si="1"/>
        <v>243.63636363636351</v>
      </c>
    </row>
    <row r="42" spans="9:10" x14ac:dyDescent="0.15">
      <c r="I42">
        <f t="shared" si="0"/>
        <v>38</v>
      </c>
      <c r="J42" s="102">
        <f t="shared" si="1"/>
        <v>236.51515151515139</v>
      </c>
    </row>
    <row r="43" spans="9:10" ht="16" x14ac:dyDescent="0.2">
      <c r="I43" s="136">
        <f t="shared" si="0"/>
        <v>39</v>
      </c>
      <c r="J43" s="137">
        <f t="shared" si="1"/>
        <v>229.39393939393926</v>
      </c>
    </row>
    <row r="44" spans="9:10" x14ac:dyDescent="0.15">
      <c r="I44">
        <f t="shared" si="0"/>
        <v>40</v>
      </c>
      <c r="J44" s="102">
        <f t="shared" si="1"/>
        <v>222.27272727272714</v>
      </c>
    </row>
    <row r="45" spans="9:10" x14ac:dyDescent="0.15">
      <c r="I45">
        <f t="shared" si="0"/>
        <v>41</v>
      </c>
      <c r="J45" s="102">
        <f t="shared" si="1"/>
        <v>215.15151515151501</v>
      </c>
    </row>
    <row r="46" spans="9:10" x14ac:dyDescent="0.15">
      <c r="I46">
        <f t="shared" si="0"/>
        <v>42</v>
      </c>
      <c r="J46" s="102">
        <f t="shared" si="1"/>
        <v>208.03030303030289</v>
      </c>
    </row>
    <row r="47" spans="9:10" x14ac:dyDescent="0.15">
      <c r="I47">
        <f t="shared" si="0"/>
        <v>43</v>
      </c>
      <c r="J47" s="102">
        <f t="shared" si="1"/>
        <v>200.90909090909076</v>
      </c>
    </row>
    <row r="48" spans="9:10" x14ac:dyDescent="0.15">
      <c r="I48">
        <f t="shared" si="0"/>
        <v>44</v>
      </c>
      <c r="J48" s="102">
        <f t="shared" si="1"/>
        <v>193.78787878787864</v>
      </c>
    </row>
    <row r="49" spans="9:10" x14ac:dyDescent="0.15">
      <c r="I49">
        <f t="shared" si="0"/>
        <v>45</v>
      </c>
      <c r="J49" s="102">
        <f t="shared" si="1"/>
        <v>186.66666666666652</v>
      </c>
    </row>
    <row r="50" spans="9:10" x14ac:dyDescent="0.15">
      <c r="I50">
        <f t="shared" si="0"/>
        <v>46</v>
      </c>
      <c r="J50" s="102">
        <f t="shared" si="1"/>
        <v>179.54545454545439</v>
      </c>
    </row>
    <row r="51" spans="9:10" x14ac:dyDescent="0.15">
      <c r="I51">
        <f t="shared" si="0"/>
        <v>47</v>
      </c>
      <c r="J51" s="102">
        <f t="shared" si="1"/>
        <v>172.42424242424227</v>
      </c>
    </row>
    <row r="52" spans="9:10" ht="16" x14ac:dyDescent="0.2">
      <c r="I52" s="136">
        <f t="shared" si="0"/>
        <v>48</v>
      </c>
      <c r="J52" s="137">
        <f t="shared" si="1"/>
        <v>165.30303030303014</v>
      </c>
    </row>
    <row r="53" spans="9:10" x14ac:dyDescent="0.15">
      <c r="I53">
        <f t="shared" si="0"/>
        <v>49</v>
      </c>
      <c r="J53" s="102">
        <f t="shared" si="1"/>
        <v>158.18181818181802</v>
      </c>
    </row>
    <row r="54" spans="9:10" x14ac:dyDescent="0.15">
      <c r="I54">
        <f t="shared" si="0"/>
        <v>50</v>
      </c>
      <c r="J54" s="102">
        <f t="shared" si="1"/>
        <v>151.06060606060589</v>
      </c>
    </row>
    <row r="55" spans="9:10" x14ac:dyDescent="0.15">
      <c r="I55">
        <f t="shared" si="0"/>
        <v>51</v>
      </c>
      <c r="J55" s="102">
        <f t="shared" si="1"/>
        <v>143.93939393939377</v>
      </c>
    </row>
    <row r="56" spans="9:10" x14ac:dyDescent="0.15">
      <c r="I56">
        <f t="shared" si="0"/>
        <v>52</v>
      </c>
      <c r="J56" s="102">
        <f t="shared" si="1"/>
        <v>136.81818181818164</v>
      </c>
    </row>
    <row r="57" spans="9:10" x14ac:dyDescent="0.15">
      <c r="I57">
        <f t="shared" si="0"/>
        <v>53</v>
      </c>
      <c r="J57" s="102">
        <f t="shared" si="1"/>
        <v>129.69696969696952</v>
      </c>
    </row>
    <row r="58" spans="9:10" x14ac:dyDescent="0.15">
      <c r="I58">
        <f t="shared" si="0"/>
        <v>54</v>
      </c>
      <c r="J58" s="102">
        <f t="shared" si="1"/>
        <v>122.57575757575739</v>
      </c>
    </row>
    <row r="59" spans="9:10" ht="16" x14ac:dyDescent="0.2">
      <c r="I59" s="136">
        <f t="shared" si="0"/>
        <v>55</v>
      </c>
      <c r="J59" s="137">
        <f t="shared" si="1"/>
        <v>115.45454545454527</v>
      </c>
    </row>
    <row r="60" spans="9:10" x14ac:dyDescent="0.15">
      <c r="I60">
        <f t="shared" si="0"/>
        <v>56</v>
      </c>
      <c r="J60" s="102">
        <f t="shared" si="1"/>
        <v>108.33333333333314</v>
      </c>
    </row>
    <row r="61" spans="9:10" x14ac:dyDescent="0.15">
      <c r="I61">
        <f t="shared" si="0"/>
        <v>57</v>
      </c>
      <c r="J61" s="102">
        <f t="shared" si="1"/>
        <v>101.21212121212102</v>
      </c>
    </row>
    <row r="62" spans="9:10" x14ac:dyDescent="0.15">
      <c r="I62">
        <f t="shared" si="0"/>
        <v>58</v>
      </c>
      <c r="J62" s="102">
        <f t="shared" si="1"/>
        <v>94.090909090908895</v>
      </c>
    </row>
    <row r="63" spans="9:10" x14ac:dyDescent="0.15">
      <c r="I63">
        <f t="shared" si="0"/>
        <v>59</v>
      </c>
      <c r="J63" s="102">
        <f t="shared" si="1"/>
        <v>86.96969696969677</v>
      </c>
    </row>
    <row r="64" spans="9:10" x14ac:dyDescent="0.15">
      <c r="I64">
        <f t="shared" si="0"/>
        <v>60</v>
      </c>
      <c r="J64" s="102">
        <f t="shared" si="1"/>
        <v>79.848484848484645</v>
      </c>
    </row>
    <row r="65" spans="1:10" x14ac:dyDescent="0.15">
      <c r="I65">
        <f t="shared" si="0"/>
        <v>61</v>
      </c>
      <c r="J65" s="102">
        <f t="shared" si="1"/>
        <v>72.727272727272521</v>
      </c>
    </row>
    <row r="66" spans="1:10" x14ac:dyDescent="0.15">
      <c r="I66">
        <f t="shared" si="0"/>
        <v>62</v>
      </c>
      <c r="J66" s="102">
        <f t="shared" si="1"/>
        <v>65.606060606060396</v>
      </c>
    </row>
    <row r="67" spans="1:10" x14ac:dyDescent="0.15">
      <c r="I67">
        <f t="shared" si="0"/>
        <v>63</v>
      </c>
      <c r="J67" s="102">
        <f t="shared" si="1"/>
        <v>58.484848484848271</v>
      </c>
    </row>
    <row r="68" spans="1:10" x14ac:dyDescent="0.15">
      <c r="I68">
        <f t="shared" si="0"/>
        <v>64</v>
      </c>
      <c r="J68" s="102">
        <f t="shared" si="1"/>
        <v>51.363636363636147</v>
      </c>
    </row>
    <row r="69" spans="1:10" x14ac:dyDescent="0.15">
      <c r="I69">
        <f t="shared" si="0"/>
        <v>65</v>
      </c>
      <c r="J69" s="102">
        <f t="shared" si="1"/>
        <v>44.242424242424022</v>
      </c>
    </row>
    <row r="70" spans="1:10" x14ac:dyDescent="0.15">
      <c r="I70">
        <f t="shared" si="0"/>
        <v>66</v>
      </c>
      <c r="J70" s="102">
        <f t="shared" si="1"/>
        <v>37.121212121211897</v>
      </c>
    </row>
    <row r="71" spans="1:10" x14ac:dyDescent="0.15">
      <c r="I71">
        <f t="shared" ref="I71" si="2">I70+1</f>
        <v>67</v>
      </c>
      <c r="J71" s="102">
        <f t="shared" ref="J71" si="3">J70-(J$5-30)/(67-1)</f>
        <v>29.999999999999776</v>
      </c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</row>
    <row r="73" spans="1:10" ht="15" x14ac:dyDescent="0.15">
      <c r="A73" s="186" t="s">
        <v>46</v>
      </c>
      <c r="B73" s="187"/>
      <c r="C73" s="187"/>
      <c r="D73" s="187"/>
      <c r="E73" s="188">
        <v>328</v>
      </c>
      <c r="F73" s="189">
        <v>24</v>
      </c>
      <c r="G73" s="138"/>
      <c r="I73" s="191" t="s">
        <v>3</v>
      </c>
      <c r="J73" s="192" t="s">
        <v>270</v>
      </c>
    </row>
    <row r="74" spans="1:10" x14ac:dyDescent="0.15">
      <c r="A74" s="190"/>
      <c r="B74" s="187"/>
      <c r="C74" s="187"/>
      <c r="D74" s="187"/>
      <c r="E74" s="188"/>
      <c r="F74" s="189"/>
      <c r="I74" s="193" t="s">
        <v>17</v>
      </c>
      <c r="J74" s="194">
        <v>64</v>
      </c>
    </row>
    <row r="75" spans="1:10" x14ac:dyDescent="0.15"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492.53968253968253</v>
      </c>
    </row>
    <row r="77" spans="1:10" x14ac:dyDescent="0.15">
      <c r="I77" s="195">
        <f t="shared" ref="I77:I137" si="4">I76+1</f>
        <v>3</v>
      </c>
      <c r="J77" s="197">
        <f t="shared" ref="J77:J137" si="5">J76-(J$75-30)/(J$74-1)</f>
        <v>485.07936507936506</v>
      </c>
    </row>
    <row r="78" spans="1:10" x14ac:dyDescent="0.15">
      <c r="I78" s="195">
        <f t="shared" si="4"/>
        <v>4</v>
      </c>
      <c r="J78" s="197">
        <f t="shared" si="5"/>
        <v>477.61904761904759</v>
      </c>
    </row>
    <row r="79" spans="1:10" x14ac:dyDescent="0.15">
      <c r="I79" s="195">
        <f t="shared" si="4"/>
        <v>5</v>
      </c>
      <c r="J79" s="197">
        <f t="shared" si="5"/>
        <v>470.15873015873012</v>
      </c>
    </row>
    <row r="80" spans="1:10" x14ac:dyDescent="0.15">
      <c r="I80" s="195">
        <f t="shared" si="4"/>
        <v>6</v>
      </c>
      <c r="J80" s="197">
        <f t="shared" si="5"/>
        <v>462.69841269841265</v>
      </c>
    </row>
    <row r="81" spans="9:10" x14ac:dyDescent="0.15">
      <c r="I81" s="195">
        <f t="shared" si="4"/>
        <v>7</v>
      </c>
      <c r="J81" s="197">
        <f t="shared" si="5"/>
        <v>455.23809523809518</v>
      </c>
    </row>
    <row r="82" spans="9:10" x14ac:dyDescent="0.15">
      <c r="I82" s="195">
        <f t="shared" si="4"/>
        <v>8</v>
      </c>
      <c r="J82" s="197">
        <f t="shared" si="5"/>
        <v>447.77777777777771</v>
      </c>
    </row>
    <row r="83" spans="9:10" x14ac:dyDescent="0.15">
      <c r="I83" s="195">
        <f t="shared" si="4"/>
        <v>9</v>
      </c>
      <c r="J83" s="197">
        <f t="shared" si="5"/>
        <v>440.31746031746025</v>
      </c>
    </row>
    <row r="84" spans="9:10" x14ac:dyDescent="0.15">
      <c r="I84" s="195">
        <f t="shared" si="4"/>
        <v>10</v>
      </c>
      <c r="J84" s="197">
        <f t="shared" si="5"/>
        <v>432.85714285714278</v>
      </c>
    </row>
    <row r="85" spans="9:10" x14ac:dyDescent="0.15">
      <c r="I85" s="195">
        <f t="shared" si="4"/>
        <v>11</v>
      </c>
      <c r="J85" s="197">
        <f t="shared" si="5"/>
        <v>425.39682539682531</v>
      </c>
    </row>
    <row r="86" spans="9:10" x14ac:dyDescent="0.15">
      <c r="I86" s="195">
        <f t="shared" si="4"/>
        <v>12</v>
      </c>
      <c r="J86" s="197">
        <f t="shared" si="5"/>
        <v>417.93650793650784</v>
      </c>
    </row>
    <row r="87" spans="9:10" x14ac:dyDescent="0.15">
      <c r="I87" s="195">
        <f t="shared" si="4"/>
        <v>13</v>
      </c>
      <c r="J87" s="197">
        <f t="shared" si="5"/>
        <v>410.47619047619037</v>
      </c>
    </row>
    <row r="88" spans="9:10" x14ac:dyDescent="0.15">
      <c r="I88" s="195">
        <f t="shared" si="4"/>
        <v>14</v>
      </c>
      <c r="J88" s="197">
        <f t="shared" si="5"/>
        <v>403.0158730158729</v>
      </c>
    </row>
    <row r="89" spans="9:10" x14ac:dyDescent="0.15">
      <c r="I89" s="195">
        <f t="shared" si="4"/>
        <v>15</v>
      </c>
      <c r="J89" s="197">
        <f t="shared" si="5"/>
        <v>395.55555555555543</v>
      </c>
    </row>
    <row r="90" spans="9:10" x14ac:dyDescent="0.15">
      <c r="I90" s="195">
        <f t="shared" si="4"/>
        <v>16</v>
      </c>
      <c r="J90" s="197">
        <f t="shared" si="5"/>
        <v>388.09523809523796</v>
      </c>
    </row>
    <row r="91" spans="9:10" x14ac:dyDescent="0.15">
      <c r="I91" s="195">
        <f t="shared" si="4"/>
        <v>17</v>
      </c>
      <c r="J91" s="197">
        <f t="shared" si="5"/>
        <v>380.63492063492049</v>
      </c>
    </row>
    <row r="92" spans="9:10" x14ac:dyDescent="0.15">
      <c r="I92" s="195">
        <f t="shared" si="4"/>
        <v>18</v>
      </c>
      <c r="J92" s="197">
        <f t="shared" si="5"/>
        <v>373.17460317460302</v>
      </c>
    </row>
    <row r="93" spans="9:10" x14ac:dyDescent="0.15">
      <c r="I93" s="195">
        <f t="shared" si="4"/>
        <v>19</v>
      </c>
      <c r="J93" s="197">
        <f t="shared" si="5"/>
        <v>365.71428571428555</v>
      </c>
    </row>
    <row r="94" spans="9:10" x14ac:dyDescent="0.15">
      <c r="I94" s="195">
        <f t="shared" si="4"/>
        <v>20</v>
      </c>
      <c r="J94" s="197">
        <f t="shared" si="5"/>
        <v>358.25396825396808</v>
      </c>
    </row>
    <row r="95" spans="9:10" x14ac:dyDescent="0.15">
      <c r="I95" s="195">
        <f t="shared" si="4"/>
        <v>21</v>
      </c>
      <c r="J95" s="197">
        <f t="shared" si="5"/>
        <v>350.79365079365061</v>
      </c>
    </row>
    <row r="96" spans="9:10" x14ac:dyDescent="0.15">
      <c r="I96" s="195">
        <f t="shared" si="4"/>
        <v>22</v>
      </c>
      <c r="J96" s="197">
        <f t="shared" si="5"/>
        <v>343.33333333333314</v>
      </c>
    </row>
    <row r="97" spans="9:10" x14ac:dyDescent="0.15">
      <c r="I97" s="195">
        <f t="shared" si="4"/>
        <v>23</v>
      </c>
      <c r="J97" s="197">
        <f t="shared" si="5"/>
        <v>335.87301587301567</v>
      </c>
    </row>
    <row r="98" spans="9:10" x14ac:dyDescent="0.15">
      <c r="I98" s="195">
        <f t="shared" si="4"/>
        <v>24</v>
      </c>
      <c r="J98" s="197">
        <f t="shared" si="5"/>
        <v>328.41269841269821</v>
      </c>
    </row>
    <row r="99" spans="9:10" x14ac:dyDescent="0.15">
      <c r="I99" s="195">
        <f t="shared" si="4"/>
        <v>25</v>
      </c>
      <c r="J99" s="197">
        <f t="shared" si="5"/>
        <v>320.95238095238074</v>
      </c>
    </row>
    <row r="100" spans="9:10" x14ac:dyDescent="0.15">
      <c r="I100" s="195">
        <f t="shared" si="4"/>
        <v>26</v>
      </c>
      <c r="J100" s="197">
        <f t="shared" si="5"/>
        <v>313.49206349206327</v>
      </c>
    </row>
    <row r="101" spans="9:10" x14ac:dyDescent="0.15">
      <c r="I101" s="195">
        <f t="shared" si="4"/>
        <v>27</v>
      </c>
      <c r="J101" s="197">
        <f t="shared" si="5"/>
        <v>306.0317460317458</v>
      </c>
    </row>
    <row r="102" spans="9:10" x14ac:dyDescent="0.15">
      <c r="I102" s="195">
        <f t="shared" si="4"/>
        <v>28</v>
      </c>
      <c r="J102" s="197">
        <f t="shared" si="5"/>
        <v>298.57142857142833</v>
      </c>
    </row>
    <row r="103" spans="9:10" x14ac:dyDescent="0.15">
      <c r="I103" s="195">
        <f t="shared" si="4"/>
        <v>29</v>
      </c>
      <c r="J103" s="197">
        <f t="shared" si="5"/>
        <v>291.11111111111086</v>
      </c>
    </row>
    <row r="104" spans="9:10" x14ac:dyDescent="0.15">
      <c r="I104" s="195">
        <f t="shared" si="4"/>
        <v>30</v>
      </c>
      <c r="J104" s="197">
        <f t="shared" si="5"/>
        <v>283.65079365079339</v>
      </c>
    </row>
    <row r="105" spans="9:10" x14ac:dyDescent="0.15">
      <c r="I105" s="195">
        <f t="shared" si="4"/>
        <v>31</v>
      </c>
      <c r="J105" s="197">
        <f t="shared" si="5"/>
        <v>276.19047619047592</v>
      </c>
    </row>
    <row r="106" spans="9:10" x14ac:dyDescent="0.15">
      <c r="I106" s="195">
        <f t="shared" si="4"/>
        <v>32</v>
      </c>
      <c r="J106" s="197">
        <f t="shared" si="5"/>
        <v>268.73015873015845</v>
      </c>
    </row>
    <row r="107" spans="9:10" x14ac:dyDescent="0.15">
      <c r="I107" s="195">
        <f t="shared" si="4"/>
        <v>33</v>
      </c>
      <c r="J107" s="197">
        <f t="shared" si="5"/>
        <v>261.26984126984098</v>
      </c>
    </row>
    <row r="108" spans="9:10" x14ac:dyDescent="0.15">
      <c r="I108" s="195">
        <f t="shared" si="4"/>
        <v>34</v>
      </c>
      <c r="J108" s="197">
        <f t="shared" si="5"/>
        <v>253.80952380952351</v>
      </c>
    </row>
    <row r="109" spans="9:10" x14ac:dyDescent="0.15">
      <c r="I109" s="195">
        <f t="shared" si="4"/>
        <v>35</v>
      </c>
      <c r="J109" s="197">
        <f t="shared" si="5"/>
        <v>246.34920634920604</v>
      </c>
    </row>
    <row r="110" spans="9:10" x14ac:dyDescent="0.15">
      <c r="I110" s="195">
        <f t="shared" si="4"/>
        <v>36</v>
      </c>
      <c r="J110" s="197">
        <f t="shared" si="5"/>
        <v>238.88888888888857</v>
      </c>
    </row>
    <row r="111" spans="9:10" x14ac:dyDescent="0.15">
      <c r="I111" s="195">
        <f t="shared" si="4"/>
        <v>37</v>
      </c>
      <c r="J111" s="197">
        <f t="shared" si="5"/>
        <v>231.4285714285711</v>
      </c>
    </row>
    <row r="112" spans="9:10" x14ac:dyDescent="0.15">
      <c r="I112" s="195">
        <f t="shared" si="4"/>
        <v>38</v>
      </c>
      <c r="J112" s="197">
        <f t="shared" si="5"/>
        <v>223.96825396825363</v>
      </c>
    </row>
    <row r="113" spans="9:10" x14ac:dyDescent="0.15">
      <c r="I113" s="195">
        <f t="shared" si="4"/>
        <v>39</v>
      </c>
      <c r="J113" s="197">
        <f t="shared" si="5"/>
        <v>216.50793650793617</v>
      </c>
    </row>
    <row r="114" spans="9:10" x14ac:dyDescent="0.15">
      <c r="I114" s="195">
        <f t="shared" si="4"/>
        <v>40</v>
      </c>
      <c r="J114" s="197">
        <f t="shared" si="5"/>
        <v>209.0476190476187</v>
      </c>
    </row>
    <row r="115" spans="9:10" x14ac:dyDescent="0.15">
      <c r="I115" s="195">
        <f t="shared" si="4"/>
        <v>41</v>
      </c>
      <c r="J115" s="197">
        <f t="shared" si="5"/>
        <v>201.58730158730123</v>
      </c>
    </row>
    <row r="116" spans="9:10" x14ac:dyDescent="0.15">
      <c r="I116" s="195">
        <f t="shared" si="4"/>
        <v>42</v>
      </c>
      <c r="J116" s="197">
        <f t="shared" si="5"/>
        <v>194.12698412698376</v>
      </c>
    </row>
    <row r="117" spans="9:10" x14ac:dyDescent="0.15">
      <c r="I117" s="195">
        <f t="shared" si="4"/>
        <v>43</v>
      </c>
      <c r="J117" s="197">
        <f t="shared" si="5"/>
        <v>186.66666666666629</v>
      </c>
    </row>
    <row r="118" spans="9:10" x14ac:dyDescent="0.15">
      <c r="I118" s="195">
        <f t="shared" si="4"/>
        <v>44</v>
      </c>
      <c r="J118" s="197">
        <f t="shared" si="5"/>
        <v>179.20634920634882</v>
      </c>
    </row>
    <row r="119" spans="9:10" x14ac:dyDescent="0.15">
      <c r="I119" s="195">
        <f t="shared" si="4"/>
        <v>45</v>
      </c>
      <c r="J119" s="197">
        <f t="shared" si="5"/>
        <v>171.74603174603135</v>
      </c>
    </row>
    <row r="120" spans="9:10" x14ac:dyDescent="0.15">
      <c r="I120" s="195">
        <f t="shared" si="4"/>
        <v>46</v>
      </c>
      <c r="J120" s="197">
        <f t="shared" si="5"/>
        <v>164.28571428571388</v>
      </c>
    </row>
    <row r="121" spans="9:10" x14ac:dyDescent="0.15">
      <c r="I121" s="195">
        <f t="shared" si="4"/>
        <v>47</v>
      </c>
      <c r="J121" s="197">
        <f t="shared" si="5"/>
        <v>156.82539682539641</v>
      </c>
    </row>
    <row r="122" spans="9:10" x14ac:dyDescent="0.15">
      <c r="I122" s="195">
        <f t="shared" si="4"/>
        <v>48</v>
      </c>
      <c r="J122" s="197">
        <f t="shared" si="5"/>
        <v>149.36507936507894</v>
      </c>
    </row>
    <row r="123" spans="9:10" x14ac:dyDescent="0.15">
      <c r="I123" s="195">
        <f t="shared" si="4"/>
        <v>49</v>
      </c>
      <c r="J123" s="197">
        <f t="shared" si="5"/>
        <v>141.90476190476147</v>
      </c>
    </row>
    <row r="124" spans="9:10" x14ac:dyDescent="0.15">
      <c r="I124" s="195">
        <f t="shared" si="4"/>
        <v>50</v>
      </c>
      <c r="J124" s="197">
        <f t="shared" si="5"/>
        <v>134.444444444444</v>
      </c>
    </row>
    <row r="125" spans="9:10" x14ac:dyDescent="0.15">
      <c r="I125" s="195">
        <f t="shared" si="4"/>
        <v>51</v>
      </c>
      <c r="J125" s="197">
        <f t="shared" si="5"/>
        <v>126.98412698412655</v>
      </c>
    </row>
    <row r="126" spans="9:10" x14ac:dyDescent="0.15">
      <c r="I126" s="195">
        <f t="shared" si="4"/>
        <v>52</v>
      </c>
      <c r="J126" s="197">
        <f t="shared" si="5"/>
        <v>119.52380952380909</v>
      </c>
    </row>
    <row r="127" spans="9:10" x14ac:dyDescent="0.15">
      <c r="I127" s="195">
        <f t="shared" si="4"/>
        <v>53</v>
      </c>
      <c r="J127" s="197">
        <f t="shared" si="5"/>
        <v>112.06349206349164</v>
      </c>
    </row>
    <row r="128" spans="9:10" x14ac:dyDescent="0.15">
      <c r="I128" s="195">
        <f t="shared" si="4"/>
        <v>54</v>
      </c>
      <c r="J128" s="197">
        <f t="shared" si="5"/>
        <v>104.60317460317418</v>
      </c>
    </row>
    <row r="129" spans="9:10" x14ac:dyDescent="0.15">
      <c r="I129" s="195">
        <f t="shared" si="4"/>
        <v>55</v>
      </c>
      <c r="J129" s="197">
        <f t="shared" si="5"/>
        <v>97.142857142856727</v>
      </c>
    </row>
    <row r="130" spans="9:10" x14ac:dyDescent="0.15">
      <c r="I130" s="195">
        <f t="shared" si="4"/>
        <v>56</v>
      </c>
      <c r="J130" s="197">
        <f t="shared" si="5"/>
        <v>89.682539682539272</v>
      </c>
    </row>
    <row r="131" spans="9:10" x14ac:dyDescent="0.15">
      <c r="I131" s="195">
        <f t="shared" si="4"/>
        <v>57</v>
      </c>
      <c r="J131" s="197">
        <f t="shared" si="5"/>
        <v>82.222222222221816</v>
      </c>
    </row>
    <row r="132" spans="9:10" x14ac:dyDescent="0.15">
      <c r="I132" s="195">
        <f t="shared" si="4"/>
        <v>58</v>
      </c>
      <c r="J132" s="197">
        <f t="shared" si="5"/>
        <v>74.761904761904361</v>
      </c>
    </row>
    <row r="133" spans="9:10" x14ac:dyDescent="0.15">
      <c r="I133" s="195">
        <f t="shared" si="4"/>
        <v>59</v>
      </c>
      <c r="J133" s="197">
        <f t="shared" si="5"/>
        <v>67.301587301586906</v>
      </c>
    </row>
    <row r="134" spans="9:10" x14ac:dyDescent="0.15">
      <c r="I134" s="195">
        <f t="shared" si="4"/>
        <v>60</v>
      </c>
      <c r="J134" s="197">
        <f t="shared" si="5"/>
        <v>59.841269841269444</v>
      </c>
    </row>
    <row r="135" spans="9:10" x14ac:dyDescent="0.15">
      <c r="I135" s="195">
        <f t="shared" si="4"/>
        <v>61</v>
      </c>
      <c r="J135" s="197">
        <f t="shared" si="5"/>
        <v>52.380952380951982</v>
      </c>
    </row>
    <row r="136" spans="9:10" x14ac:dyDescent="0.15">
      <c r="I136" s="195">
        <f t="shared" si="4"/>
        <v>62</v>
      </c>
      <c r="J136" s="197">
        <f t="shared" si="5"/>
        <v>44.920634920634519</v>
      </c>
    </row>
    <row r="137" spans="9:10" x14ac:dyDescent="0.15">
      <c r="I137" s="195">
        <f t="shared" si="4"/>
        <v>63</v>
      </c>
      <c r="J137" s="197">
        <f t="shared" si="5"/>
        <v>37.460317460317057</v>
      </c>
    </row>
    <row r="138" spans="9:10" x14ac:dyDescent="0.15">
      <c r="I138" s="195">
        <f>I137+1</f>
        <v>64</v>
      </c>
      <c r="J138" s="197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D7F0-861F-C948-813F-50CCACCE0735}">
  <dimension ref="A1:J138"/>
  <sheetViews>
    <sheetView workbookViewId="0">
      <selection activeCell="A74" sqref="A7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customWidth="1"/>
  </cols>
  <sheetData>
    <row r="1" spans="1:10" ht="15" customHeight="1" x14ac:dyDescent="0.15">
      <c r="A1" s="356"/>
      <c r="B1" s="106"/>
      <c r="C1" s="106"/>
      <c r="D1" s="106"/>
      <c r="E1" s="106"/>
      <c r="F1" s="36"/>
      <c r="I1" s="138" t="s">
        <v>138</v>
      </c>
    </row>
    <row r="2" spans="1:10" ht="15" customHeight="1" x14ac:dyDescent="0.15">
      <c r="A2" s="356"/>
      <c r="B2" s="357" t="s">
        <v>28</v>
      </c>
      <c r="C2" s="357"/>
      <c r="D2" s="357"/>
      <c r="E2" s="106"/>
      <c r="F2" s="36"/>
      <c r="I2" s="139" t="s">
        <v>143</v>
      </c>
    </row>
    <row r="3" spans="1:10" ht="15" customHeight="1" x14ac:dyDescent="0.15">
      <c r="A3" s="356"/>
      <c r="B3" s="106"/>
      <c r="C3" s="106"/>
      <c r="D3" s="106"/>
      <c r="E3" s="106"/>
      <c r="F3" s="36"/>
      <c r="I3" s="138" t="s">
        <v>144</v>
      </c>
    </row>
    <row r="4" spans="1:10" ht="15" customHeight="1" x14ac:dyDescent="0.15">
      <c r="A4" s="356"/>
      <c r="B4" s="357" t="s">
        <v>33</v>
      </c>
      <c r="C4" s="357"/>
      <c r="D4" s="357"/>
      <c r="E4" s="106"/>
      <c r="F4" s="36"/>
      <c r="J4" t="s">
        <v>141</v>
      </c>
    </row>
    <row r="5" spans="1:10" ht="15" customHeight="1" x14ac:dyDescent="0.15">
      <c r="A5" s="356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356"/>
      <c r="B6" s="95"/>
      <c r="C6" s="106"/>
      <c r="D6" s="106"/>
      <c r="E6" s="106"/>
      <c r="F6" s="36"/>
      <c r="I6">
        <f>I5+1</f>
        <v>2</v>
      </c>
      <c r="J6" s="102">
        <f>J5-(J$5-30)/(65-1)</f>
        <v>492.65625</v>
      </c>
    </row>
    <row r="7" spans="1:10" ht="15" customHeight="1" x14ac:dyDescent="0.15">
      <c r="A7" s="356"/>
      <c r="B7" s="106"/>
      <c r="C7" s="106"/>
      <c r="D7" s="106"/>
      <c r="E7" s="106"/>
      <c r="F7" s="36"/>
      <c r="I7">
        <f t="shared" ref="I7:I69" si="0">I6+1</f>
        <v>3</v>
      </c>
      <c r="J7" s="102">
        <f t="shared" ref="J7:J69" si="1">J6-(J$5-30)/(65-1)</f>
        <v>485.3125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>
        <f t="shared" si="0"/>
        <v>4</v>
      </c>
      <c r="J8" s="102">
        <f t="shared" si="1"/>
        <v>477.96875</v>
      </c>
    </row>
    <row r="9" spans="1:10" ht="15" customHeight="1" x14ac:dyDescent="0.15">
      <c r="A9" s="96" t="s">
        <v>0</v>
      </c>
      <c r="B9" s="97" t="s">
        <v>137</v>
      </c>
      <c r="C9" s="97"/>
      <c r="D9" s="105"/>
      <c r="E9" s="105"/>
      <c r="F9" s="36"/>
      <c r="I9">
        <f t="shared" si="0"/>
        <v>5</v>
      </c>
      <c r="J9" s="102">
        <f t="shared" si="1"/>
        <v>470.625</v>
      </c>
    </row>
    <row r="10" spans="1:10" ht="15" customHeight="1" x14ac:dyDescent="0.15">
      <c r="A10" s="96" t="s">
        <v>9</v>
      </c>
      <c r="B10" s="98">
        <v>43477</v>
      </c>
      <c r="C10" s="99"/>
      <c r="D10" s="100"/>
      <c r="E10" s="100"/>
      <c r="F10" s="36"/>
      <c r="I10">
        <f t="shared" si="0"/>
        <v>6</v>
      </c>
      <c r="J10" s="102">
        <f t="shared" si="1"/>
        <v>463.28125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>
        <f t="shared" si="0"/>
        <v>7</v>
      </c>
      <c r="J11" s="102">
        <f t="shared" si="1"/>
        <v>455.9375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>
        <f t="shared" si="0"/>
        <v>8</v>
      </c>
      <c r="J12" s="102">
        <f t="shared" si="1"/>
        <v>448.59375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40">
        <f t="shared" si="0"/>
        <v>9</v>
      </c>
      <c r="J13" s="141">
        <f t="shared" si="1"/>
        <v>441.25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40">
        <f t="shared" si="0"/>
        <v>10</v>
      </c>
      <c r="J14" s="141">
        <f t="shared" si="1"/>
        <v>433.90625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426.5625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65</v>
      </c>
      <c r="G16" s="102"/>
      <c r="I16">
        <f t="shared" si="0"/>
        <v>12</v>
      </c>
      <c r="J16" s="102">
        <f t="shared" si="1"/>
        <v>419.21875</v>
      </c>
    </row>
    <row r="17" spans="1:10" x14ac:dyDescent="0.15">
      <c r="A17" s="59" t="s">
        <v>36</v>
      </c>
      <c r="B17" s="60">
        <v>71.58</v>
      </c>
      <c r="C17" s="60"/>
      <c r="D17" s="60">
        <v>74.58</v>
      </c>
      <c r="E17" s="116">
        <v>441</v>
      </c>
      <c r="F17" s="78">
        <v>9</v>
      </c>
      <c r="G17" s="102"/>
      <c r="I17">
        <f t="shared" si="0"/>
        <v>13</v>
      </c>
      <c r="J17" s="102">
        <f t="shared" si="1"/>
        <v>411.875</v>
      </c>
    </row>
    <row r="18" spans="1:10" x14ac:dyDescent="0.15">
      <c r="A18" s="74" t="s">
        <v>37</v>
      </c>
      <c r="B18" s="60">
        <v>86.75</v>
      </c>
      <c r="C18" s="60"/>
      <c r="D18" s="60">
        <v>73.92</v>
      </c>
      <c r="E18" s="116">
        <v>434</v>
      </c>
      <c r="F18" s="78">
        <v>10</v>
      </c>
      <c r="G18" s="102"/>
      <c r="I18">
        <f t="shared" si="0"/>
        <v>14</v>
      </c>
      <c r="J18" s="102">
        <f t="shared" si="1"/>
        <v>404.53125</v>
      </c>
    </row>
    <row r="19" spans="1:10" x14ac:dyDescent="0.15">
      <c r="A19" s="74" t="s">
        <v>49</v>
      </c>
      <c r="B19" s="60">
        <v>73</v>
      </c>
      <c r="C19" s="60"/>
      <c r="D19" s="60">
        <v>59.67</v>
      </c>
      <c r="E19" s="116">
        <v>383</v>
      </c>
      <c r="F19" s="78">
        <v>17</v>
      </c>
      <c r="G19" s="103"/>
      <c r="I19">
        <f t="shared" si="0"/>
        <v>15</v>
      </c>
      <c r="J19" s="102">
        <f t="shared" si="1"/>
        <v>397.1875</v>
      </c>
    </row>
    <row r="20" spans="1:10" x14ac:dyDescent="0.15">
      <c r="A20" s="74" t="s">
        <v>51</v>
      </c>
      <c r="B20" s="60">
        <v>71.17</v>
      </c>
      <c r="C20" s="60"/>
      <c r="D20" s="60">
        <v>13.5</v>
      </c>
      <c r="E20" s="116">
        <v>368</v>
      </c>
      <c r="F20" s="78">
        <v>19</v>
      </c>
      <c r="G20" s="103"/>
      <c r="I20">
        <f t="shared" si="0"/>
        <v>16</v>
      </c>
      <c r="J20" s="102">
        <f t="shared" si="1"/>
        <v>389.84375</v>
      </c>
    </row>
    <row r="21" spans="1:10" x14ac:dyDescent="0.15">
      <c r="A21" s="74" t="s">
        <v>38</v>
      </c>
      <c r="B21" s="60">
        <v>82</v>
      </c>
      <c r="C21" s="60"/>
      <c r="D21" s="60" t="s">
        <v>80</v>
      </c>
      <c r="E21" s="117">
        <v>360</v>
      </c>
      <c r="F21" s="91">
        <v>20</v>
      </c>
      <c r="G21" s="103"/>
      <c r="I21" s="140">
        <f t="shared" si="0"/>
        <v>17</v>
      </c>
      <c r="J21" s="141">
        <f t="shared" si="1"/>
        <v>382.5</v>
      </c>
    </row>
    <row r="22" spans="1:10" x14ac:dyDescent="0.15">
      <c r="A22" s="74" t="s">
        <v>87</v>
      </c>
      <c r="B22" s="60">
        <v>67.67</v>
      </c>
      <c r="C22" s="60"/>
      <c r="D22" s="60"/>
      <c r="E22" s="116">
        <v>353</v>
      </c>
      <c r="F22" s="78">
        <v>21</v>
      </c>
      <c r="G22" s="104"/>
      <c r="I22">
        <f t="shared" si="0"/>
        <v>18</v>
      </c>
      <c r="J22" s="102">
        <f t="shared" si="1"/>
        <v>375.15625</v>
      </c>
    </row>
    <row r="23" spans="1:10" x14ac:dyDescent="0.15">
      <c r="A23" s="74" t="s">
        <v>47</v>
      </c>
      <c r="B23" s="60">
        <v>62.75</v>
      </c>
      <c r="C23" s="60"/>
      <c r="D23" s="60"/>
      <c r="E23" s="116">
        <v>324</v>
      </c>
      <c r="F23" s="78">
        <v>25</v>
      </c>
      <c r="G23" s="103"/>
      <c r="I23" s="140">
        <f t="shared" si="0"/>
        <v>19</v>
      </c>
      <c r="J23" s="141">
        <f t="shared" si="1"/>
        <v>367.8125</v>
      </c>
    </row>
    <row r="24" spans="1:10" x14ac:dyDescent="0.15">
      <c r="A24" s="74" t="s">
        <v>39</v>
      </c>
      <c r="B24" s="60">
        <v>58</v>
      </c>
      <c r="C24" s="60"/>
      <c r="D24" s="60"/>
      <c r="E24" s="116">
        <v>280</v>
      </c>
      <c r="F24" s="78">
        <v>31</v>
      </c>
      <c r="G24" s="103"/>
      <c r="I24" s="140">
        <f t="shared" si="0"/>
        <v>20</v>
      </c>
      <c r="J24" s="141">
        <f t="shared" si="1"/>
        <v>360.46875</v>
      </c>
    </row>
    <row r="25" spans="1:10" ht="16" x14ac:dyDescent="0.2">
      <c r="A25" s="74" t="s">
        <v>81</v>
      </c>
      <c r="B25" s="60">
        <v>55.83</v>
      </c>
      <c r="C25" s="60"/>
      <c r="D25" s="60"/>
      <c r="E25" s="116">
        <v>265</v>
      </c>
      <c r="F25" s="78">
        <v>33</v>
      </c>
      <c r="G25" s="103"/>
      <c r="I25" s="136">
        <f t="shared" si="0"/>
        <v>21</v>
      </c>
      <c r="J25" s="137">
        <f t="shared" si="1"/>
        <v>353.125</v>
      </c>
    </row>
    <row r="26" spans="1:10" x14ac:dyDescent="0.15">
      <c r="A26" s="74" t="s">
        <v>52</v>
      </c>
      <c r="B26" s="60">
        <v>36.17</v>
      </c>
      <c r="C26" s="60"/>
      <c r="D26" s="60"/>
      <c r="E26" s="116">
        <v>140</v>
      </c>
      <c r="F26" s="78">
        <v>50</v>
      </c>
      <c r="G26" s="103"/>
      <c r="I26">
        <f t="shared" si="0"/>
        <v>22</v>
      </c>
      <c r="J26" s="102">
        <f t="shared" si="1"/>
        <v>345.78125</v>
      </c>
    </row>
    <row r="27" spans="1:10" x14ac:dyDescent="0.15">
      <c r="A27" s="74" t="s">
        <v>66</v>
      </c>
      <c r="B27" s="60">
        <v>28</v>
      </c>
      <c r="C27" s="60"/>
      <c r="D27" s="60"/>
      <c r="E27" s="116">
        <v>103</v>
      </c>
      <c r="F27" s="78">
        <v>55</v>
      </c>
      <c r="G27" s="103"/>
      <c r="I27">
        <f t="shared" si="0"/>
        <v>23</v>
      </c>
      <c r="J27" s="102">
        <f t="shared" si="1"/>
        <v>338.4375</v>
      </c>
    </row>
    <row r="28" spans="1:10" x14ac:dyDescent="0.15">
      <c r="G28" s="103"/>
      <c r="I28">
        <f t="shared" si="0"/>
        <v>24</v>
      </c>
      <c r="J28" s="102">
        <f t="shared" si="1"/>
        <v>331.09375</v>
      </c>
    </row>
    <row r="29" spans="1:10" ht="16" x14ac:dyDescent="0.2">
      <c r="G29" s="102"/>
      <c r="I29" s="136">
        <f t="shared" si="0"/>
        <v>25</v>
      </c>
      <c r="J29" s="137">
        <f t="shared" si="1"/>
        <v>323.75</v>
      </c>
    </row>
    <row r="30" spans="1:10" x14ac:dyDescent="0.15">
      <c r="G30" s="102"/>
      <c r="I30">
        <f t="shared" si="0"/>
        <v>26</v>
      </c>
      <c r="J30" s="102">
        <f t="shared" si="1"/>
        <v>316.40625</v>
      </c>
    </row>
    <row r="31" spans="1:10" x14ac:dyDescent="0.15">
      <c r="G31" s="102"/>
      <c r="I31">
        <f t="shared" si="0"/>
        <v>27</v>
      </c>
      <c r="J31" s="102">
        <f t="shared" si="1"/>
        <v>309.0625</v>
      </c>
    </row>
    <row r="32" spans="1:10" x14ac:dyDescent="0.15">
      <c r="G32" s="102"/>
      <c r="I32">
        <f t="shared" si="0"/>
        <v>28</v>
      </c>
      <c r="J32" s="102">
        <f t="shared" si="1"/>
        <v>301.71875</v>
      </c>
    </row>
    <row r="33" spans="1:10" x14ac:dyDescent="0.15">
      <c r="I33">
        <f t="shared" si="0"/>
        <v>29</v>
      </c>
      <c r="J33" s="102">
        <f t="shared" si="1"/>
        <v>294.375</v>
      </c>
    </row>
    <row r="34" spans="1:10" x14ac:dyDescent="0.15">
      <c r="I34">
        <f t="shared" si="0"/>
        <v>30</v>
      </c>
      <c r="J34" s="102">
        <f t="shared" si="1"/>
        <v>287.03125</v>
      </c>
    </row>
    <row r="35" spans="1:10" ht="16" x14ac:dyDescent="0.2">
      <c r="I35" s="136">
        <f t="shared" si="0"/>
        <v>31</v>
      </c>
      <c r="J35" s="137">
        <f t="shared" si="1"/>
        <v>279.6875</v>
      </c>
    </row>
    <row r="36" spans="1:10" x14ac:dyDescent="0.15">
      <c r="A36" s="74"/>
      <c r="I36">
        <f t="shared" si="0"/>
        <v>32</v>
      </c>
      <c r="J36" s="102">
        <f t="shared" si="1"/>
        <v>272.34375</v>
      </c>
    </row>
    <row r="37" spans="1:10" ht="16" x14ac:dyDescent="0.2">
      <c r="I37" s="136">
        <f t="shared" si="0"/>
        <v>33</v>
      </c>
      <c r="J37" s="137">
        <f t="shared" si="1"/>
        <v>265</v>
      </c>
    </row>
    <row r="38" spans="1:10" x14ac:dyDescent="0.15">
      <c r="I38">
        <f t="shared" si="0"/>
        <v>34</v>
      </c>
      <c r="J38" s="102">
        <f t="shared" si="1"/>
        <v>257.65625</v>
      </c>
    </row>
    <row r="39" spans="1:10" x14ac:dyDescent="0.15">
      <c r="I39">
        <f t="shared" si="0"/>
        <v>35</v>
      </c>
      <c r="J39" s="102">
        <f t="shared" si="1"/>
        <v>250.3125</v>
      </c>
    </row>
    <row r="40" spans="1:10" x14ac:dyDescent="0.15">
      <c r="I40">
        <f t="shared" si="0"/>
        <v>36</v>
      </c>
      <c r="J40" s="102">
        <f t="shared" si="1"/>
        <v>242.96875</v>
      </c>
    </row>
    <row r="41" spans="1:10" x14ac:dyDescent="0.15">
      <c r="I41">
        <f t="shared" si="0"/>
        <v>37</v>
      </c>
      <c r="J41" s="102">
        <f t="shared" si="1"/>
        <v>235.625</v>
      </c>
    </row>
    <row r="42" spans="1:10" x14ac:dyDescent="0.15">
      <c r="I42">
        <f t="shared" si="0"/>
        <v>38</v>
      </c>
      <c r="J42" s="102">
        <f t="shared" si="1"/>
        <v>228.28125</v>
      </c>
    </row>
    <row r="43" spans="1:10" x14ac:dyDescent="0.15">
      <c r="I43">
        <f t="shared" si="0"/>
        <v>39</v>
      </c>
      <c r="J43" s="102">
        <f t="shared" si="1"/>
        <v>220.9375</v>
      </c>
    </row>
    <row r="44" spans="1:10" x14ac:dyDescent="0.15">
      <c r="I44">
        <f t="shared" si="0"/>
        <v>40</v>
      </c>
      <c r="J44" s="102">
        <f t="shared" si="1"/>
        <v>213.59375</v>
      </c>
    </row>
    <row r="45" spans="1:10" x14ac:dyDescent="0.15">
      <c r="I45">
        <f t="shared" si="0"/>
        <v>41</v>
      </c>
      <c r="J45" s="102">
        <f t="shared" si="1"/>
        <v>206.25</v>
      </c>
    </row>
    <row r="46" spans="1:10" x14ac:dyDescent="0.15">
      <c r="I46">
        <f t="shared" si="0"/>
        <v>42</v>
      </c>
      <c r="J46" s="102">
        <f t="shared" si="1"/>
        <v>198.90625</v>
      </c>
    </row>
    <row r="47" spans="1:10" x14ac:dyDescent="0.15">
      <c r="I47">
        <f t="shared" si="0"/>
        <v>43</v>
      </c>
      <c r="J47" s="102">
        <f t="shared" si="1"/>
        <v>191.5625</v>
      </c>
    </row>
    <row r="48" spans="1:10" x14ac:dyDescent="0.15">
      <c r="I48">
        <f t="shared" si="0"/>
        <v>44</v>
      </c>
      <c r="J48" s="102">
        <f t="shared" si="1"/>
        <v>184.21875</v>
      </c>
    </row>
    <row r="49" spans="9:10" x14ac:dyDescent="0.15">
      <c r="I49">
        <f t="shared" si="0"/>
        <v>45</v>
      </c>
      <c r="J49" s="102">
        <f t="shared" si="1"/>
        <v>176.875</v>
      </c>
    </row>
    <row r="50" spans="9:10" x14ac:dyDescent="0.15">
      <c r="I50">
        <f t="shared" si="0"/>
        <v>46</v>
      </c>
      <c r="J50" s="102">
        <f t="shared" si="1"/>
        <v>169.53125</v>
      </c>
    </row>
    <row r="51" spans="9:10" x14ac:dyDescent="0.15">
      <c r="I51">
        <f t="shared" si="0"/>
        <v>47</v>
      </c>
      <c r="J51" s="102">
        <f t="shared" si="1"/>
        <v>162.1875</v>
      </c>
    </row>
    <row r="52" spans="9:10" x14ac:dyDescent="0.15">
      <c r="I52">
        <f t="shared" si="0"/>
        <v>48</v>
      </c>
      <c r="J52" s="102">
        <f t="shared" si="1"/>
        <v>154.84375</v>
      </c>
    </row>
    <row r="53" spans="9:10" x14ac:dyDescent="0.15">
      <c r="I53">
        <f t="shared" si="0"/>
        <v>49</v>
      </c>
      <c r="J53" s="102">
        <f t="shared" si="1"/>
        <v>147.5</v>
      </c>
    </row>
    <row r="54" spans="9:10" ht="16" x14ac:dyDescent="0.2">
      <c r="I54" s="136">
        <f t="shared" si="0"/>
        <v>50</v>
      </c>
      <c r="J54" s="137">
        <f t="shared" si="1"/>
        <v>140.15625</v>
      </c>
    </row>
    <row r="55" spans="9:10" x14ac:dyDescent="0.15">
      <c r="I55">
        <f t="shared" si="0"/>
        <v>51</v>
      </c>
      <c r="J55" s="102">
        <f t="shared" si="1"/>
        <v>132.8125</v>
      </c>
    </row>
    <row r="56" spans="9:10" x14ac:dyDescent="0.15">
      <c r="I56">
        <f t="shared" si="0"/>
        <v>52</v>
      </c>
      <c r="J56" s="102">
        <f t="shared" si="1"/>
        <v>125.46875</v>
      </c>
    </row>
    <row r="57" spans="9:10" x14ac:dyDescent="0.15">
      <c r="I57">
        <f t="shared" si="0"/>
        <v>53</v>
      </c>
      <c r="J57" s="102">
        <f t="shared" si="1"/>
        <v>118.125</v>
      </c>
    </row>
    <row r="58" spans="9:10" x14ac:dyDescent="0.15">
      <c r="I58">
        <f t="shared" si="0"/>
        <v>54</v>
      </c>
      <c r="J58" s="102">
        <f t="shared" si="1"/>
        <v>110.78125</v>
      </c>
    </row>
    <row r="59" spans="9:10" ht="16" x14ac:dyDescent="0.2">
      <c r="I59" s="136">
        <f t="shared" si="0"/>
        <v>55</v>
      </c>
      <c r="J59" s="137">
        <f t="shared" si="1"/>
        <v>103.4375</v>
      </c>
    </row>
    <row r="60" spans="9:10" x14ac:dyDescent="0.15">
      <c r="I60">
        <f t="shared" si="0"/>
        <v>56</v>
      </c>
      <c r="J60" s="102">
        <f t="shared" si="1"/>
        <v>96.09375</v>
      </c>
    </row>
    <row r="61" spans="9:10" x14ac:dyDescent="0.15">
      <c r="I61">
        <f t="shared" si="0"/>
        <v>57</v>
      </c>
      <c r="J61" s="102">
        <f t="shared" si="1"/>
        <v>88.75</v>
      </c>
    </row>
    <row r="62" spans="9:10" x14ac:dyDescent="0.15">
      <c r="I62">
        <f t="shared" si="0"/>
        <v>58</v>
      </c>
      <c r="J62" s="102">
        <f t="shared" si="1"/>
        <v>81.40625</v>
      </c>
    </row>
    <row r="63" spans="9:10" x14ac:dyDescent="0.15">
      <c r="I63">
        <f t="shared" si="0"/>
        <v>59</v>
      </c>
      <c r="J63" s="102">
        <f t="shared" si="1"/>
        <v>74.0625</v>
      </c>
    </row>
    <row r="64" spans="9:10" x14ac:dyDescent="0.15">
      <c r="I64">
        <f t="shared" si="0"/>
        <v>60</v>
      </c>
      <c r="J64" s="102">
        <f t="shared" si="1"/>
        <v>66.71875</v>
      </c>
    </row>
    <row r="65" spans="1:10" x14ac:dyDescent="0.15">
      <c r="I65">
        <f t="shared" si="0"/>
        <v>61</v>
      </c>
      <c r="J65" s="102">
        <f t="shared" si="1"/>
        <v>59.375</v>
      </c>
    </row>
    <row r="66" spans="1:10" x14ac:dyDescent="0.15">
      <c r="I66">
        <f t="shared" si="0"/>
        <v>62</v>
      </c>
      <c r="J66" s="102">
        <f t="shared" si="1"/>
        <v>52.03125</v>
      </c>
    </row>
    <row r="67" spans="1:10" x14ac:dyDescent="0.15">
      <c r="I67">
        <f t="shared" si="0"/>
        <v>63</v>
      </c>
      <c r="J67" s="102">
        <f t="shared" si="1"/>
        <v>44.6875</v>
      </c>
    </row>
    <row r="68" spans="1:10" x14ac:dyDescent="0.15">
      <c r="I68">
        <f t="shared" si="0"/>
        <v>64</v>
      </c>
      <c r="J68" s="102">
        <f t="shared" si="1"/>
        <v>37.34375</v>
      </c>
    </row>
    <row r="69" spans="1:10" x14ac:dyDescent="0.15">
      <c r="I69">
        <f t="shared" si="0"/>
        <v>65</v>
      </c>
      <c r="J69" s="102">
        <f t="shared" si="1"/>
        <v>30</v>
      </c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</row>
    <row r="73" spans="1:10" ht="15" x14ac:dyDescent="0.15">
      <c r="A73" s="186"/>
      <c r="B73" s="187"/>
      <c r="C73" s="187"/>
      <c r="D73" s="187"/>
      <c r="E73" s="188"/>
      <c r="F73" s="189"/>
      <c r="G73" s="138"/>
      <c r="I73" s="191" t="s">
        <v>3</v>
      </c>
      <c r="J73" s="192" t="s">
        <v>270</v>
      </c>
    </row>
    <row r="74" spans="1:10" x14ac:dyDescent="0.15">
      <c r="A74" s="190" t="s">
        <v>35</v>
      </c>
      <c r="B74" s="187"/>
      <c r="C74" s="187"/>
      <c r="D74" s="187"/>
      <c r="E74" s="188">
        <v>425</v>
      </c>
      <c r="F74" s="189">
        <v>11</v>
      </c>
      <c r="I74" s="193" t="s">
        <v>17</v>
      </c>
      <c r="J74" s="194">
        <v>64</v>
      </c>
    </row>
    <row r="75" spans="1:10" x14ac:dyDescent="0.15">
      <c r="A75" s="186" t="s">
        <v>46</v>
      </c>
      <c r="B75" s="187"/>
      <c r="C75" s="187"/>
      <c r="D75" s="187"/>
      <c r="E75" s="188">
        <v>187</v>
      </c>
      <c r="F75" s="189">
        <v>43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492.53968253968253</v>
      </c>
    </row>
    <row r="77" spans="1:10" x14ac:dyDescent="0.15">
      <c r="I77" s="195">
        <f t="shared" ref="I77:I137" si="2">I76+1</f>
        <v>3</v>
      </c>
      <c r="J77" s="197">
        <f t="shared" ref="J77:J137" si="3">J76-(J$75-30)/(J$74-1)</f>
        <v>485.07936507936506</v>
      </c>
    </row>
    <row r="78" spans="1:10" x14ac:dyDescent="0.15">
      <c r="I78" s="195">
        <f t="shared" si="2"/>
        <v>4</v>
      </c>
      <c r="J78" s="197">
        <f t="shared" si="3"/>
        <v>477.61904761904759</v>
      </c>
    </row>
    <row r="79" spans="1:10" x14ac:dyDescent="0.15">
      <c r="I79" s="195">
        <f t="shared" si="2"/>
        <v>5</v>
      </c>
      <c r="J79" s="197">
        <f t="shared" si="3"/>
        <v>470.15873015873012</v>
      </c>
    </row>
    <row r="80" spans="1:10" x14ac:dyDescent="0.15">
      <c r="I80" s="195">
        <f t="shared" si="2"/>
        <v>6</v>
      </c>
      <c r="J80" s="197">
        <f t="shared" si="3"/>
        <v>462.69841269841265</v>
      </c>
    </row>
    <row r="81" spans="9:10" x14ac:dyDescent="0.15">
      <c r="I81" s="195">
        <f t="shared" si="2"/>
        <v>7</v>
      </c>
      <c r="J81" s="197">
        <f t="shared" si="3"/>
        <v>455.23809523809518</v>
      </c>
    </row>
    <row r="82" spans="9:10" x14ac:dyDescent="0.15">
      <c r="I82" s="195">
        <f t="shared" si="2"/>
        <v>8</v>
      </c>
      <c r="J82" s="197">
        <f t="shared" si="3"/>
        <v>447.77777777777771</v>
      </c>
    </row>
    <row r="83" spans="9:10" x14ac:dyDescent="0.15">
      <c r="I83" s="195">
        <f t="shared" si="2"/>
        <v>9</v>
      </c>
      <c r="J83" s="197">
        <f t="shared" si="3"/>
        <v>440.31746031746025</v>
      </c>
    </row>
    <row r="84" spans="9:10" x14ac:dyDescent="0.15">
      <c r="I84" s="195">
        <f t="shared" si="2"/>
        <v>10</v>
      </c>
      <c r="J84" s="197">
        <f t="shared" si="3"/>
        <v>432.85714285714278</v>
      </c>
    </row>
    <row r="85" spans="9:10" x14ac:dyDescent="0.15">
      <c r="I85" s="195">
        <f t="shared" si="2"/>
        <v>11</v>
      </c>
      <c r="J85" s="197">
        <f t="shared" si="3"/>
        <v>425.39682539682531</v>
      </c>
    </row>
    <row r="86" spans="9:10" x14ac:dyDescent="0.15">
      <c r="I86" s="195">
        <f t="shared" si="2"/>
        <v>12</v>
      </c>
      <c r="J86" s="197">
        <f t="shared" si="3"/>
        <v>417.93650793650784</v>
      </c>
    </row>
    <row r="87" spans="9:10" x14ac:dyDescent="0.15">
      <c r="I87" s="195">
        <f t="shared" si="2"/>
        <v>13</v>
      </c>
      <c r="J87" s="197">
        <f t="shared" si="3"/>
        <v>410.47619047619037</v>
      </c>
    </row>
    <row r="88" spans="9:10" x14ac:dyDescent="0.15">
      <c r="I88" s="195">
        <f t="shared" si="2"/>
        <v>14</v>
      </c>
      <c r="J88" s="197">
        <f t="shared" si="3"/>
        <v>403.0158730158729</v>
      </c>
    </row>
    <row r="89" spans="9:10" x14ac:dyDescent="0.15">
      <c r="I89" s="195">
        <f t="shared" si="2"/>
        <v>15</v>
      </c>
      <c r="J89" s="197">
        <f t="shared" si="3"/>
        <v>395.55555555555543</v>
      </c>
    </row>
    <row r="90" spans="9:10" x14ac:dyDescent="0.15">
      <c r="I90" s="195">
        <f t="shared" si="2"/>
        <v>16</v>
      </c>
      <c r="J90" s="197">
        <f t="shared" si="3"/>
        <v>388.09523809523796</v>
      </c>
    </row>
    <row r="91" spans="9:10" x14ac:dyDescent="0.15">
      <c r="I91" s="195">
        <f t="shared" si="2"/>
        <v>17</v>
      </c>
      <c r="J91" s="197">
        <f t="shared" si="3"/>
        <v>380.63492063492049</v>
      </c>
    </row>
    <row r="92" spans="9:10" x14ac:dyDescent="0.15">
      <c r="I92" s="195">
        <f t="shared" si="2"/>
        <v>18</v>
      </c>
      <c r="J92" s="197">
        <f t="shared" si="3"/>
        <v>373.17460317460302</v>
      </c>
    </row>
    <row r="93" spans="9:10" x14ac:dyDescent="0.15">
      <c r="I93" s="195">
        <f t="shared" si="2"/>
        <v>19</v>
      </c>
      <c r="J93" s="197">
        <f t="shared" si="3"/>
        <v>365.71428571428555</v>
      </c>
    </row>
    <row r="94" spans="9:10" x14ac:dyDescent="0.15">
      <c r="I94" s="195">
        <f t="shared" si="2"/>
        <v>20</v>
      </c>
      <c r="J94" s="197">
        <f t="shared" si="3"/>
        <v>358.25396825396808</v>
      </c>
    </row>
    <row r="95" spans="9:10" x14ac:dyDescent="0.15">
      <c r="I95" s="195">
        <f t="shared" si="2"/>
        <v>21</v>
      </c>
      <c r="J95" s="197">
        <f t="shared" si="3"/>
        <v>350.79365079365061</v>
      </c>
    </row>
    <row r="96" spans="9:10" x14ac:dyDescent="0.15">
      <c r="I96" s="195">
        <f t="shared" si="2"/>
        <v>22</v>
      </c>
      <c r="J96" s="197">
        <f t="shared" si="3"/>
        <v>343.33333333333314</v>
      </c>
    </row>
    <row r="97" spans="9:10" x14ac:dyDescent="0.15">
      <c r="I97" s="195">
        <f t="shared" si="2"/>
        <v>23</v>
      </c>
      <c r="J97" s="197">
        <f t="shared" si="3"/>
        <v>335.87301587301567</v>
      </c>
    </row>
    <row r="98" spans="9:10" x14ac:dyDescent="0.15">
      <c r="I98" s="195">
        <f t="shared" si="2"/>
        <v>24</v>
      </c>
      <c r="J98" s="197">
        <f t="shared" si="3"/>
        <v>328.41269841269821</v>
      </c>
    </row>
    <row r="99" spans="9:10" x14ac:dyDescent="0.15">
      <c r="I99" s="195">
        <f t="shared" si="2"/>
        <v>25</v>
      </c>
      <c r="J99" s="197">
        <f t="shared" si="3"/>
        <v>320.95238095238074</v>
      </c>
    </row>
    <row r="100" spans="9:10" x14ac:dyDescent="0.15">
      <c r="I100" s="195">
        <f t="shared" si="2"/>
        <v>26</v>
      </c>
      <c r="J100" s="197">
        <f t="shared" si="3"/>
        <v>313.49206349206327</v>
      </c>
    </row>
    <row r="101" spans="9:10" x14ac:dyDescent="0.15">
      <c r="I101" s="195">
        <f t="shared" si="2"/>
        <v>27</v>
      </c>
      <c r="J101" s="197">
        <f t="shared" si="3"/>
        <v>306.0317460317458</v>
      </c>
    </row>
    <row r="102" spans="9:10" x14ac:dyDescent="0.15">
      <c r="I102" s="195">
        <f t="shared" si="2"/>
        <v>28</v>
      </c>
      <c r="J102" s="197">
        <f t="shared" si="3"/>
        <v>298.57142857142833</v>
      </c>
    </row>
    <row r="103" spans="9:10" x14ac:dyDescent="0.15">
      <c r="I103" s="195">
        <f t="shared" si="2"/>
        <v>29</v>
      </c>
      <c r="J103" s="197">
        <f t="shared" si="3"/>
        <v>291.11111111111086</v>
      </c>
    </row>
    <row r="104" spans="9:10" x14ac:dyDescent="0.15">
      <c r="I104" s="195">
        <f t="shared" si="2"/>
        <v>30</v>
      </c>
      <c r="J104" s="197">
        <f t="shared" si="3"/>
        <v>283.65079365079339</v>
      </c>
    </row>
    <row r="105" spans="9:10" x14ac:dyDescent="0.15">
      <c r="I105" s="195">
        <f t="shared" si="2"/>
        <v>31</v>
      </c>
      <c r="J105" s="197">
        <f t="shared" si="3"/>
        <v>276.19047619047592</v>
      </c>
    </row>
    <row r="106" spans="9:10" x14ac:dyDescent="0.15">
      <c r="I106" s="195">
        <f t="shared" si="2"/>
        <v>32</v>
      </c>
      <c r="J106" s="197">
        <f t="shared" si="3"/>
        <v>268.73015873015845</v>
      </c>
    </row>
    <row r="107" spans="9:10" x14ac:dyDescent="0.15">
      <c r="I107" s="195">
        <f t="shared" si="2"/>
        <v>33</v>
      </c>
      <c r="J107" s="197">
        <f t="shared" si="3"/>
        <v>261.26984126984098</v>
      </c>
    </row>
    <row r="108" spans="9:10" x14ac:dyDescent="0.15">
      <c r="I108" s="195">
        <f t="shared" si="2"/>
        <v>34</v>
      </c>
      <c r="J108" s="197">
        <f t="shared" si="3"/>
        <v>253.80952380952351</v>
      </c>
    </row>
    <row r="109" spans="9:10" x14ac:dyDescent="0.15">
      <c r="I109" s="195">
        <f t="shared" si="2"/>
        <v>35</v>
      </c>
      <c r="J109" s="197">
        <f t="shared" si="3"/>
        <v>246.34920634920604</v>
      </c>
    </row>
    <row r="110" spans="9:10" x14ac:dyDescent="0.15">
      <c r="I110" s="195">
        <f t="shared" si="2"/>
        <v>36</v>
      </c>
      <c r="J110" s="197">
        <f t="shared" si="3"/>
        <v>238.88888888888857</v>
      </c>
    </row>
    <row r="111" spans="9:10" x14ac:dyDescent="0.15">
      <c r="I111" s="195">
        <f t="shared" si="2"/>
        <v>37</v>
      </c>
      <c r="J111" s="197">
        <f t="shared" si="3"/>
        <v>231.4285714285711</v>
      </c>
    </row>
    <row r="112" spans="9:10" x14ac:dyDescent="0.15">
      <c r="I112" s="195">
        <f t="shared" si="2"/>
        <v>38</v>
      </c>
      <c r="J112" s="197">
        <f t="shared" si="3"/>
        <v>223.96825396825363</v>
      </c>
    </row>
    <row r="113" spans="9:10" x14ac:dyDescent="0.15">
      <c r="I113" s="195">
        <f t="shared" si="2"/>
        <v>39</v>
      </c>
      <c r="J113" s="197">
        <f t="shared" si="3"/>
        <v>216.50793650793617</v>
      </c>
    </row>
    <row r="114" spans="9:10" x14ac:dyDescent="0.15">
      <c r="I114" s="195">
        <f t="shared" si="2"/>
        <v>40</v>
      </c>
      <c r="J114" s="197">
        <f t="shared" si="3"/>
        <v>209.0476190476187</v>
      </c>
    </row>
    <row r="115" spans="9:10" x14ac:dyDescent="0.15">
      <c r="I115" s="195">
        <f t="shared" si="2"/>
        <v>41</v>
      </c>
      <c r="J115" s="197">
        <f t="shared" si="3"/>
        <v>201.58730158730123</v>
      </c>
    </row>
    <row r="116" spans="9:10" x14ac:dyDescent="0.15">
      <c r="I116" s="195">
        <f t="shared" si="2"/>
        <v>42</v>
      </c>
      <c r="J116" s="197">
        <f t="shared" si="3"/>
        <v>194.12698412698376</v>
      </c>
    </row>
    <row r="117" spans="9:10" x14ac:dyDescent="0.15">
      <c r="I117" s="195">
        <f t="shared" si="2"/>
        <v>43</v>
      </c>
      <c r="J117" s="197">
        <f t="shared" si="3"/>
        <v>186.66666666666629</v>
      </c>
    </row>
    <row r="118" spans="9:10" x14ac:dyDescent="0.15">
      <c r="I118" s="195">
        <f t="shared" si="2"/>
        <v>44</v>
      </c>
      <c r="J118" s="197">
        <f t="shared" si="3"/>
        <v>179.20634920634882</v>
      </c>
    </row>
    <row r="119" spans="9:10" x14ac:dyDescent="0.15">
      <c r="I119" s="195">
        <f t="shared" si="2"/>
        <v>45</v>
      </c>
      <c r="J119" s="197">
        <f t="shared" si="3"/>
        <v>171.74603174603135</v>
      </c>
    </row>
    <row r="120" spans="9:10" x14ac:dyDescent="0.15">
      <c r="I120" s="195">
        <f t="shared" si="2"/>
        <v>46</v>
      </c>
      <c r="J120" s="197">
        <f t="shared" si="3"/>
        <v>164.28571428571388</v>
      </c>
    </row>
    <row r="121" spans="9:10" x14ac:dyDescent="0.15">
      <c r="I121" s="195">
        <f t="shared" si="2"/>
        <v>47</v>
      </c>
      <c r="J121" s="197">
        <f t="shared" si="3"/>
        <v>156.82539682539641</v>
      </c>
    </row>
    <row r="122" spans="9:10" x14ac:dyDescent="0.15">
      <c r="I122" s="195">
        <f t="shared" si="2"/>
        <v>48</v>
      </c>
      <c r="J122" s="197">
        <f t="shared" si="3"/>
        <v>149.36507936507894</v>
      </c>
    </row>
    <row r="123" spans="9:10" x14ac:dyDescent="0.15">
      <c r="I123" s="195">
        <f t="shared" si="2"/>
        <v>49</v>
      </c>
      <c r="J123" s="197">
        <f t="shared" si="3"/>
        <v>141.90476190476147</v>
      </c>
    </row>
    <row r="124" spans="9:10" x14ac:dyDescent="0.15">
      <c r="I124" s="195">
        <f t="shared" si="2"/>
        <v>50</v>
      </c>
      <c r="J124" s="197">
        <f t="shared" si="3"/>
        <v>134.444444444444</v>
      </c>
    </row>
    <row r="125" spans="9:10" x14ac:dyDescent="0.15">
      <c r="I125" s="195">
        <f t="shared" si="2"/>
        <v>51</v>
      </c>
      <c r="J125" s="197">
        <f t="shared" si="3"/>
        <v>126.98412698412655</v>
      </c>
    </row>
    <row r="126" spans="9:10" x14ac:dyDescent="0.15">
      <c r="I126" s="195">
        <f t="shared" si="2"/>
        <v>52</v>
      </c>
      <c r="J126" s="197">
        <f t="shared" si="3"/>
        <v>119.52380952380909</v>
      </c>
    </row>
    <row r="127" spans="9:10" x14ac:dyDescent="0.15">
      <c r="I127" s="195">
        <f t="shared" si="2"/>
        <v>53</v>
      </c>
      <c r="J127" s="197">
        <f t="shared" si="3"/>
        <v>112.06349206349164</v>
      </c>
    </row>
    <row r="128" spans="9:10" x14ac:dyDescent="0.15">
      <c r="I128" s="195">
        <f t="shared" si="2"/>
        <v>54</v>
      </c>
      <c r="J128" s="197">
        <f t="shared" si="3"/>
        <v>104.60317460317418</v>
      </c>
    </row>
    <row r="129" spans="9:10" x14ac:dyDescent="0.15">
      <c r="I129" s="195">
        <f t="shared" si="2"/>
        <v>55</v>
      </c>
      <c r="J129" s="197">
        <f t="shared" si="3"/>
        <v>97.142857142856727</v>
      </c>
    </row>
    <row r="130" spans="9:10" x14ac:dyDescent="0.15">
      <c r="I130" s="195">
        <f t="shared" si="2"/>
        <v>56</v>
      </c>
      <c r="J130" s="197">
        <f t="shared" si="3"/>
        <v>89.682539682539272</v>
      </c>
    </row>
    <row r="131" spans="9:10" x14ac:dyDescent="0.15">
      <c r="I131" s="195">
        <f t="shared" si="2"/>
        <v>57</v>
      </c>
      <c r="J131" s="197">
        <f t="shared" si="3"/>
        <v>82.222222222221816</v>
      </c>
    </row>
    <row r="132" spans="9:10" x14ac:dyDescent="0.15">
      <c r="I132" s="195">
        <f t="shared" si="2"/>
        <v>58</v>
      </c>
      <c r="J132" s="197">
        <f t="shared" si="3"/>
        <v>74.761904761904361</v>
      </c>
    </row>
    <row r="133" spans="9:10" x14ac:dyDescent="0.15">
      <c r="I133" s="195">
        <f t="shared" si="2"/>
        <v>59</v>
      </c>
      <c r="J133" s="197">
        <f t="shared" si="3"/>
        <v>67.301587301586906</v>
      </c>
    </row>
    <row r="134" spans="9:10" x14ac:dyDescent="0.15">
      <c r="I134" s="195">
        <f t="shared" si="2"/>
        <v>60</v>
      </c>
      <c r="J134" s="197">
        <f t="shared" si="3"/>
        <v>59.841269841269444</v>
      </c>
    </row>
    <row r="135" spans="9:10" x14ac:dyDescent="0.15">
      <c r="I135" s="195">
        <f t="shared" si="2"/>
        <v>61</v>
      </c>
      <c r="J135" s="197">
        <f t="shared" si="3"/>
        <v>52.380952380951982</v>
      </c>
    </row>
    <row r="136" spans="9:10" x14ac:dyDescent="0.15">
      <c r="I136" s="195">
        <f t="shared" si="2"/>
        <v>62</v>
      </c>
      <c r="J136" s="197">
        <f t="shared" si="3"/>
        <v>44.920634920634519</v>
      </c>
    </row>
    <row r="137" spans="9:10" x14ac:dyDescent="0.15">
      <c r="I137" s="195">
        <f t="shared" si="2"/>
        <v>63</v>
      </c>
      <c r="J137" s="197">
        <f t="shared" si="3"/>
        <v>37.460317460317057</v>
      </c>
    </row>
    <row r="138" spans="9:10" x14ac:dyDescent="0.15">
      <c r="I138" s="195">
        <f>I137+1</f>
        <v>64</v>
      </c>
      <c r="J138" s="197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9D68-573A-2F4A-95F4-AC268526079D}">
  <dimension ref="A1:J92"/>
  <sheetViews>
    <sheetView workbookViewId="0">
      <selection activeCell="A56" sqref="A5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58"/>
      <c r="B1" s="88"/>
      <c r="C1" s="88"/>
      <c r="D1" s="88"/>
      <c r="E1" s="88"/>
      <c r="F1" s="36"/>
    </row>
    <row r="2" spans="1:10" ht="15" customHeight="1" x14ac:dyDescent="0.15">
      <c r="A2" s="358"/>
      <c r="B2" s="359" t="s">
        <v>28</v>
      </c>
      <c r="C2" s="359"/>
      <c r="D2" s="359"/>
      <c r="E2" s="88"/>
      <c r="F2" s="36"/>
    </row>
    <row r="3" spans="1:10" ht="15" customHeight="1" x14ac:dyDescent="0.15">
      <c r="A3" s="358"/>
      <c r="B3" s="88"/>
      <c r="C3" s="88"/>
      <c r="D3" s="88"/>
      <c r="E3" s="88"/>
      <c r="F3" s="36"/>
    </row>
    <row r="4" spans="1:10" ht="15" customHeight="1" x14ac:dyDescent="0.15">
      <c r="A4" s="358"/>
      <c r="B4" s="359" t="s">
        <v>33</v>
      </c>
      <c r="C4" s="359"/>
      <c r="D4" s="359"/>
      <c r="E4" s="88"/>
      <c r="F4" s="36"/>
    </row>
    <row r="5" spans="1:10" ht="15" customHeight="1" x14ac:dyDescent="0.15">
      <c r="A5" s="358"/>
      <c r="B5" s="88"/>
      <c r="C5" s="88"/>
      <c r="D5" s="88"/>
      <c r="E5" s="88"/>
      <c r="F5" s="36"/>
    </row>
    <row r="6" spans="1:10" ht="15" customHeight="1" x14ac:dyDescent="0.15">
      <c r="A6" s="358"/>
      <c r="B6" s="61"/>
      <c r="C6" s="88"/>
      <c r="D6" s="88"/>
      <c r="E6" s="88"/>
      <c r="F6" s="36"/>
    </row>
    <row r="7" spans="1:10" ht="15" customHeight="1" x14ac:dyDescent="0.15">
      <c r="A7" s="358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32</v>
      </c>
      <c r="I16" s="128">
        <f>I15+1</f>
        <v>2</v>
      </c>
      <c r="J16" s="129">
        <f>J15-(J$15-30)/(J$14-1)</f>
        <v>146.12903225806451</v>
      </c>
    </row>
    <row r="17" spans="1:10" ht="15" customHeight="1" x14ac:dyDescent="0.15">
      <c r="A17" s="125" t="s">
        <v>55</v>
      </c>
      <c r="B17" s="69">
        <v>92.67</v>
      </c>
      <c r="C17" s="69"/>
      <c r="D17" s="69"/>
      <c r="E17" s="130">
        <v>150</v>
      </c>
      <c r="F17" s="70">
        <v>1</v>
      </c>
      <c r="I17" s="128">
        <f t="shared" ref="I17:I46" si="0">I16+1</f>
        <v>3</v>
      </c>
      <c r="J17" s="129">
        <f t="shared" ref="J17:J46" si="1">J16-(J$15-30)/(J$14-1)</f>
        <v>142.25806451612902</v>
      </c>
    </row>
    <row r="18" spans="1:10" ht="15" customHeight="1" x14ac:dyDescent="0.15">
      <c r="A18" s="63" t="s">
        <v>53</v>
      </c>
      <c r="B18" s="69">
        <v>91</v>
      </c>
      <c r="C18" s="69"/>
      <c r="D18" s="69"/>
      <c r="E18" s="130">
        <v>146.12903225806451</v>
      </c>
      <c r="F18" s="70">
        <f>F17+1</f>
        <v>2</v>
      </c>
      <c r="I18" s="128">
        <f t="shared" si="0"/>
        <v>4</v>
      </c>
      <c r="J18" s="129">
        <f t="shared" si="1"/>
        <v>138.38709677419354</v>
      </c>
    </row>
    <row r="19" spans="1:10" ht="15" customHeight="1" x14ac:dyDescent="0.15">
      <c r="A19" s="63" t="s">
        <v>124</v>
      </c>
      <c r="B19" s="69">
        <v>87.33</v>
      </c>
      <c r="C19" s="69"/>
      <c r="D19" s="69"/>
      <c r="E19" s="130">
        <v>142.25806451612902</v>
      </c>
      <c r="F19" s="70">
        <f t="shared" ref="F19:F48" si="2">F18+1</f>
        <v>3</v>
      </c>
      <c r="I19" s="128">
        <f t="shared" si="0"/>
        <v>5</v>
      </c>
      <c r="J19" s="129">
        <f t="shared" si="1"/>
        <v>134.51612903225805</v>
      </c>
    </row>
    <row r="20" spans="1:10" ht="15" customHeight="1" x14ac:dyDescent="0.15">
      <c r="A20" s="63" t="s">
        <v>60</v>
      </c>
      <c r="B20" s="69">
        <v>85</v>
      </c>
      <c r="C20" s="69"/>
      <c r="D20" s="69"/>
      <c r="E20" s="130">
        <v>138.38709677419354</v>
      </c>
      <c r="F20" s="70">
        <f t="shared" si="2"/>
        <v>4</v>
      </c>
      <c r="I20" s="128">
        <f t="shared" si="0"/>
        <v>6</v>
      </c>
      <c r="J20" s="129">
        <f t="shared" si="1"/>
        <v>130.64516129032256</v>
      </c>
    </row>
    <row r="21" spans="1:10" ht="15" customHeight="1" x14ac:dyDescent="0.15">
      <c r="A21" s="63" t="s">
        <v>111</v>
      </c>
      <c r="B21" s="69">
        <v>84</v>
      </c>
      <c r="C21" s="69"/>
      <c r="D21" s="69"/>
      <c r="E21" s="130">
        <v>134.51612903225805</v>
      </c>
      <c r="F21" s="70">
        <f t="shared" si="2"/>
        <v>5</v>
      </c>
      <c r="I21" s="128">
        <f t="shared" si="0"/>
        <v>7</v>
      </c>
      <c r="J21" s="129">
        <f t="shared" si="1"/>
        <v>126.77419354838707</v>
      </c>
    </row>
    <row r="22" spans="1:10" ht="15" customHeight="1" x14ac:dyDescent="0.15">
      <c r="A22" s="63" t="s">
        <v>112</v>
      </c>
      <c r="B22" s="69">
        <v>78.67</v>
      </c>
      <c r="C22" s="69"/>
      <c r="D22" s="69"/>
      <c r="E22" s="130">
        <v>130.64516129032256</v>
      </c>
      <c r="F22" s="70">
        <f t="shared" si="2"/>
        <v>6</v>
      </c>
      <c r="I22" s="128">
        <f t="shared" si="0"/>
        <v>8</v>
      </c>
      <c r="J22" s="129">
        <f t="shared" si="1"/>
        <v>122.90322580645159</v>
      </c>
    </row>
    <row r="23" spans="1:10" ht="15" customHeight="1" x14ac:dyDescent="0.15">
      <c r="A23" s="63" t="s">
        <v>125</v>
      </c>
      <c r="B23" s="69">
        <v>77.67</v>
      </c>
      <c r="C23" s="69"/>
      <c r="D23" s="69"/>
      <c r="E23" s="130">
        <v>126.77419354838707</v>
      </c>
      <c r="F23" s="70">
        <f t="shared" si="2"/>
        <v>7</v>
      </c>
      <c r="I23" s="128">
        <f t="shared" si="0"/>
        <v>9</v>
      </c>
      <c r="J23" s="129">
        <f t="shared" si="1"/>
        <v>119.0322580645161</v>
      </c>
    </row>
    <row r="24" spans="1:10" ht="15" customHeight="1" x14ac:dyDescent="0.15">
      <c r="A24" s="63" t="s">
        <v>116</v>
      </c>
      <c r="B24" s="69">
        <v>75.33</v>
      </c>
      <c r="C24" s="69"/>
      <c r="D24" s="69"/>
      <c r="E24" s="130">
        <v>122.90322580645159</v>
      </c>
      <c r="F24" s="70">
        <f t="shared" si="2"/>
        <v>8</v>
      </c>
      <c r="I24" s="128">
        <f t="shared" si="0"/>
        <v>10</v>
      </c>
      <c r="J24" s="129">
        <f t="shared" si="1"/>
        <v>115.16129032258061</v>
      </c>
    </row>
    <row r="25" spans="1:10" ht="15" customHeight="1" x14ac:dyDescent="0.15">
      <c r="A25" s="63" t="s">
        <v>59</v>
      </c>
      <c r="B25" s="69">
        <v>71.67</v>
      </c>
      <c r="C25" s="69"/>
      <c r="D25" s="69"/>
      <c r="E25" s="130">
        <v>119.0322580645161</v>
      </c>
      <c r="F25" s="70">
        <f t="shared" si="2"/>
        <v>9</v>
      </c>
      <c r="I25" s="128">
        <f t="shared" si="0"/>
        <v>11</v>
      </c>
      <c r="J25" s="129">
        <f t="shared" si="1"/>
        <v>111.29032258064512</v>
      </c>
    </row>
    <row r="26" spans="1:10" ht="15" customHeight="1" x14ac:dyDescent="0.15">
      <c r="A26" s="63" t="s">
        <v>126</v>
      </c>
      <c r="B26" s="69">
        <v>70.33</v>
      </c>
      <c r="C26" s="69"/>
      <c r="D26" s="69"/>
      <c r="E26" s="130">
        <v>115.16129032258061</v>
      </c>
      <c r="F26" s="70">
        <f t="shared" si="2"/>
        <v>10</v>
      </c>
      <c r="I26" s="128">
        <f t="shared" si="0"/>
        <v>12</v>
      </c>
      <c r="J26" s="129">
        <f t="shared" si="1"/>
        <v>107.41935483870964</v>
      </c>
    </row>
    <row r="27" spans="1:10" ht="15" customHeight="1" x14ac:dyDescent="0.15">
      <c r="A27" s="63" t="s">
        <v>113</v>
      </c>
      <c r="B27" s="69">
        <v>67</v>
      </c>
      <c r="C27" s="69"/>
      <c r="D27" s="69"/>
      <c r="E27" s="130">
        <v>111.29032258064512</v>
      </c>
      <c r="F27" s="70">
        <f t="shared" si="2"/>
        <v>11</v>
      </c>
      <c r="I27" s="128">
        <f t="shared" si="0"/>
        <v>13</v>
      </c>
      <c r="J27" s="129">
        <f t="shared" si="1"/>
        <v>103.54838709677415</v>
      </c>
    </row>
    <row r="28" spans="1:10" ht="15" customHeight="1" x14ac:dyDescent="0.15">
      <c r="A28" s="63" t="s">
        <v>114</v>
      </c>
      <c r="B28" s="69">
        <v>65.33</v>
      </c>
      <c r="C28" s="69"/>
      <c r="D28" s="69"/>
      <c r="E28" s="130">
        <v>107.41935483870964</v>
      </c>
      <c r="F28" s="70">
        <f t="shared" si="2"/>
        <v>12</v>
      </c>
      <c r="I28" s="128">
        <f t="shared" si="0"/>
        <v>14</v>
      </c>
      <c r="J28" s="129">
        <f t="shared" si="1"/>
        <v>99.677419354838662</v>
      </c>
    </row>
    <row r="29" spans="1:10" ht="15" customHeight="1" x14ac:dyDescent="0.15">
      <c r="A29" s="63" t="s">
        <v>61</v>
      </c>
      <c r="B29" s="69">
        <v>64.33</v>
      </c>
      <c r="C29" s="69"/>
      <c r="D29" s="69"/>
      <c r="E29" s="130">
        <v>103.54838709677415</v>
      </c>
      <c r="F29" s="70">
        <f t="shared" si="2"/>
        <v>13</v>
      </c>
      <c r="I29" s="128">
        <f t="shared" si="0"/>
        <v>15</v>
      </c>
      <c r="J29" s="129">
        <f t="shared" si="1"/>
        <v>95.806451612903174</v>
      </c>
    </row>
    <row r="30" spans="1:10" ht="15" customHeight="1" x14ac:dyDescent="0.15">
      <c r="A30" s="63" t="s">
        <v>127</v>
      </c>
      <c r="B30" s="69">
        <v>59</v>
      </c>
      <c r="C30" s="69"/>
      <c r="D30" s="69"/>
      <c r="E30" s="130">
        <v>99.677419354838662</v>
      </c>
      <c r="F30" s="70">
        <f t="shared" si="2"/>
        <v>14</v>
      </c>
      <c r="I30" s="128">
        <f t="shared" si="0"/>
        <v>16</v>
      </c>
      <c r="J30" s="129">
        <f t="shared" si="1"/>
        <v>91.935483870967687</v>
      </c>
    </row>
    <row r="31" spans="1:10" ht="15" customHeight="1" x14ac:dyDescent="0.15">
      <c r="A31" s="63" t="s">
        <v>128</v>
      </c>
      <c r="B31" s="69">
        <v>56.67</v>
      </c>
      <c r="C31" s="69"/>
      <c r="D31" s="69"/>
      <c r="E31" s="130">
        <v>95.806451612903174</v>
      </c>
      <c r="F31" s="70">
        <f t="shared" si="2"/>
        <v>15</v>
      </c>
      <c r="I31" s="128">
        <f t="shared" si="0"/>
        <v>17</v>
      </c>
      <c r="J31" s="129">
        <f t="shared" si="1"/>
        <v>88.064516129032199</v>
      </c>
    </row>
    <row r="32" spans="1:10" ht="15" customHeight="1" x14ac:dyDescent="0.15">
      <c r="A32" s="63" t="s">
        <v>115</v>
      </c>
      <c r="B32" s="69">
        <v>56</v>
      </c>
      <c r="C32" s="69"/>
      <c r="D32" s="69"/>
      <c r="E32" s="130">
        <v>91.935483870967687</v>
      </c>
      <c r="F32" s="70">
        <f t="shared" si="2"/>
        <v>16</v>
      </c>
      <c r="I32" s="128">
        <f t="shared" si="0"/>
        <v>18</v>
      </c>
      <c r="J32" s="129">
        <f t="shared" si="1"/>
        <v>84.193548387096712</v>
      </c>
    </row>
    <row r="33" spans="1:10" ht="15" customHeight="1" x14ac:dyDescent="0.15">
      <c r="A33" s="63" t="s">
        <v>117</v>
      </c>
      <c r="B33" s="69">
        <v>54.67</v>
      </c>
      <c r="C33" s="69"/>
      <c r="D33" s="69"/>
      <c r="E33" s="130">
        <v>88.064516129032199</v>
      </c>
      <c r="F33" s="70">
        <f t="shared" si="2"/>
        <v>17</v>
      </c>
      <c r="I33" s="128">
        <f t="shared" si="0"/>
        <v>19</v>
      </c>
      <c r="J33" s="129">
        <f t="shared" si="1"/>
        <v>80.322580645161224</v>
      </c>
    </row>
    <row r="34" spans="1:10" x14ac:dyDescent="0.15">
      <c r="A34" s="63" t="s">
        <v>129</v>
      </c>
      <c r="B34" s="69">
        <v>52.67</v>
      </c>
      <c r="C34" s="69"/>
      <c r="D34" s="69"/>
      <c r="E34" s="130">
        <v>84.193548387096712</v>
      </c>
      <c r="F34" s="70">
        <f t="shared" si="2"/>
        <v>18</v>
      </c>
      <c r="I34" s="128">
        <f t="shared" si="0"/>
        <v>20</v>
      </c>
      <c r="J34" s="129">
        <f t="shared" si="1"/>
        <v>76.451612903225737</v>
      </c>
    </row>
    <row r="35" spans="1:10" x14ac:dyDescent="0.15">
      <c r="A35" s="63" t="s">
        <v>118</v>
      </c>
      <c r="B35" s="142">
        <v>51</v>
      </c>
      <c r="C35" s="69"/>
      <c r="D35" s="69"/>
      <c r="E35" s="143">
        <v>80.322580645161224</v>
      </c>
      <c r="F35" s="144">
        <f t="shared" si="2"/>
        <v>19</v>
      </c>
      <c r="I35" s="128">
        <f t="shared" si="0"/>
        <v>21</v>
      </c>
      <c r="J35" s="129">
        <f t="shared" si="1"/>
        <v>72.580645161290249</v>
      </c>
    </row>
    <row r="36" spans="1:10" x14ac:dyDescent="0.15">
      <c r="A36" s="63" t="s">
        <v>65</v>
      </c>
      <c r="B36" s="142">
        <v>51</v>
      </c>
      <c r="C36" s="69"/>
      <c r="D36" s="69"/>
      <c r="E36" s="143">
        <v>80</v>
      </c>
      <c r="F36" s="144">
        <v>19</v>
      </c>
      <c r="I36" s="128">
        <f t="shared" si="0"/>
        <v>22</v>
      </c>
      <c r="J36" s="129">
        <f t="shared" si="1"/>
        <v>68.709677419354762</v>
      </c>
    </row>
    <row r="37" spans="1:10" x14ac:dyDescent="0.15">
      <c r="A37" s="63" t="s">
        <v>64</v>
      </c>
      <c r="B37" s="69">
        <v>49</v>
      </c>
      <c r="C37" s="69"/>
      <c r="D37" s="69"/>
      <c r="E37" s="130">
        <v>72.580645161290249</v>
      </c>
      <c r="F37" s="70">
        <v>21</v>
      </c>
      <c r="I37" s="128">
        <f t="shared" si="0"/>
        <v>23</v>
      </c>
      <c r="J37" s="129">
        <f t="shared" si="1"/>
        <v>64.838709677419274</v>
      </c>
    </row>
    <row r="38" spans="1:10" x14ac:dyDescent="0.15">
      <c r="A38" s="63" t="s">
        <v>119</v>
      </c>
      <c r="B38" s="69">
        <v>47.33</v>
      </c>
      <c r="C38" s="69"/>
      <c r="D38" s="69"/>
      <c r="E38" s="130">
        <v>68.709677419354762</v>
      </c>
      <c r="F38" s="70">
        <f t="shared" si="2"/>
        <v>22</v>
      </c>
      <c r="I38" s="128">
        <f t="shared" si="0"/>
        <v>24</v>
      </c>
      <c r="J38" s="129">
        <f t="shared" si="1"/>
        <v>60.967741935483787</v>
      </c>
    </row>
    <row r="39" spans="1:10" x14ac:dyDescent="0.15">
      <c r="A39" s="63" t="s">
        <v>130</v>
      </c>
      <c r="B39" s="69">
        <v>45</v>
      </c>
      <c r="C39" s="69"/>
      <c r="D39" s="69"/>
      <c r="E39" s="130">
        <v>64.838709677419274</v>
      </c>
      <c r="F39" s="70">
        <f t="shared" si="2"/>
        <v>23</v>
      </c>
      <c r="I39" s="128">
        <f t="shared" si="0"/>
        <v>25</v>
      </c>
      <c r="J39" s="129">
        <f t="shared" si="1"/>
        <v>57.096774193548299</v>
      </c>
    </row>
    <row r="40" spans="1:10" ht="15" customHeight="1" x14ac:dyDescent="0.15">
      <c r="A40" s="63" t="s">
        <v>131</v>
      </c>
      <c r="B40" s="69">
        <v>42</v>
      </c>
      <c r="C40" s="69"/>
      <c r="D40" s="69"/>
      <c r="E40" s="130">
        <v>60.967741935483787</v>
      </c>
      <c r="F40" s="70">
        <f t="shared" si="2"/>
        <v>24</v>
      </c>
      <c r="I40" s="128">
        <f t="shared" si="0"/>
        <v>26</v>
      </c>
      <c r="J40" s="129">
        <f t="shared" si="1"/>
        <v>53.225806451612812</v>
      </c>
    </row>
    <row r="41" spans="1:10" ht="15" customHeight="1" x14ac:dyDescent="0.15">
      <c r="A41" s="63" t="s">
        <v>120</v>
      </c>
      <c r="B41" s="69">
        <v>40.33</v>
      </c>
      <c r="C41" s="69"/>
      <c r="D41" s="69"/>
      <c r="E41" s="130">
        <v>57.096774193548299</v>
      </c>
      <c r="F41" s="70">
        <f t="shared" si="2"/>
        <v>25</v>
      </c>
      <c r="I41" s="128">
        <f t="shared" si="0"/>
        <v>27</v>
      </c>
      <c r="J41" s="129">
        <f t="shared" si="1"/>
        <v>49.354838709677324</v>
      </c>
    </row>
    <row r="42" spans="1:10" ht="15" customHeight="1" x14ac:dyDescent="0.15">
      <c r="A42" s="63" t="s">
        <v>121</v>
      </c>
      <c r="B42" s="69">
        <v>36</v>
      </c>
      <c r="C42" s="69"/>
      <c r="D42" s="69"/>
      <c r="E42" s="130">
        <v>53.225806451612812</v>
      </c>
      <c r="F42" s="70">
        <f t="shared" si="2"/>
        <v>26</v>
      </c>
      <c r="I42" s="128">
        <f t="shared" si="0"/>
        <v>28</v>
      </c>
      <c r="J42" s="129">
        <f t="shared" si="1"/>
        <v>45.483870967741836</v>
      </c>
    </row>
    <row r="43" spans="1:10" ht="15" customHeight="1" x14ac:dyDescent="0.15">
      <c r="A43" s="63" t="s">
        <v>122</v>
      </c>
      <c r="B43" s="69">
        <v>33.67</v>
      </c>
      <c r="C43" s="69"/>
      <c r="D43" s="69"/>
      <c r="E43" s="130">
        <v>49.354838709677324</v>
      </c>
      <c r="F43" s="70">
        <f t="shared" si="2"/>
        <v>27</v>
      </c>
      <c r="I43" s="128">
        <f t="shared" si="0"/>
        <v>29</v>
      </c>
      <c r="J43" s="129">
        <f t="shared" si="1"/>
        <v>41.612903225806349</v>
      </c>
    </row>
    <row r="44" spans="1:10" ht="15" customHeight="1" x14ac:dyDescent="0.15">
      <c r="A44" s="63" t="s">
        <v>67</v>
      </c>
      <c r="B44" s="69">
        <v>32</v>
      </c>
      <c r="C44" s="69"/>
      <c r="D44" s="69"/>
      <c r="E44" s="130">
        <v>45.483870967741836</v>
      </c>
      <c r="F44" s="70">
        <f t="shared" si="2"/>
        <v>28</v>
      </c>
      <c r="I44" s="128">
        <f t="shared" si="0"/>
        <v>30</v>
      </c>
      <c r="J44" s="129">
        <f t="shared" si="1"/>
        <v>37.741935483870861</v>
      </c>
    </row>
    <row r="45" spans="1:10" ht="15" customHeight="1" x14ac:dyDescent="0.15">
      <c r="A45" s="63" t="s">
        <v>133</v>
      </c>
      <c r="B45" s="69">
        <v>31</v>
      </c>
      <c r="C45" s="69"/>
      <c r="D45" s="69"/>
      <c r="E45" s="130">
        <v>41.612903225806349</v>
      </c>
      <c r="F45" s="70">
        <f t="shared" si="2"/>
        <v>29</v>
      </c>
      <c r="I45" s="128">
        <f t="shared" si="0"/>
        <v>31</v>
      </c>
      <c r="J45" s="129">
        <f t="shared" si="1"/>
        <v>33.870967741935374</v>
      </c>
    </row>
    <row r="46" spans="1:10" ht="15" customHeight="1" x14ac:dyDescent="0.15">
      <c r="A46" s="63" t="s">
        <v>134</v>
      </c>
      <c r="B46" s="69">
        <v>27.67</v>
      </c>
      <c r="C46" s="69"/>
      <c r="D46" s="69"/>
      <c r="E46" s="130">
        <v>37.741935483870861</v>
      </c>
      <c r="F46" s="70">
        <f t="shared" si="2"/>
        <v>30</v>
      </c>
      <c r="I46" s="128">
        <f t="shared" si="0"/>
        <v>32</v>
      </c>
      <c r="J46" s="129">
        <f t="shared" si="1"/>
        <v>29.99999999999989</v>
      </c>
    </row>
    <row r="47" spans="1:10" ht="15" customHeight="1" x14ac:dyDescent="0.15">
      <c r="A47" s="63" t="s">
        <v>132</v>
      </c>
      <c r="B47" s="69">
        <v>24.67</v>
      </c>
      <c r="C47" s="69"/>
      <c r="D47" s="69"/>
      <c r="E47" s="130">
        <v>33.870967741935374</v>
      </c>
      <c r="F47" s="70">
        <f t="shared" si="2"/>
        <v>31</v>
      </c>
    </row>
    <row r="48" spans="1:10" ht="15" customHeight="1" x14ac:dyDescent="0.15">
      <c r="A48" s="63" t="s">
        <v>123</v>
      </c>
      <c r="B48" s="69">
        <v>16.670000000000002</v>
      </c>
      <c r="C48" s="69"/>
      <c r="D48" s="69"/>
      <c r="E48" s="130">
        <v>29.99999999999989</v>
      </c>
      <c r="F48" s="70">
        <f t="shared" si="2"/>
        <v>32</v>
      </c>
    </row>
    <row r="49" spans="1:10" ht="15" customHeight="1" x14ac:dyDescent="0.15"/>
    <row r="50" spans="1:10" ht="15" customHeight="1" x14ac:dyDescent="0.15">
      <c r="A50" s="63"/>
      <c r="B50" s="69"/>
      <c r="C50" s="69"/>
      <c r="D50" s="69"/>
      <c r="E50" s="76"/>
      <c r="F50" s="70"/>
    </row>
    <row r="51" spans="1:10" ht="15" customHeight="1" x14ac:dyDescent="0.15">
      <c r="A51" s="63"/>
      <c r="B51" s="69"/>
      <c r="C51" s="69"/>
      <c r="D51" s="69"/>
      <c r="E51" s="76"/>
      <c r="F51" s="70"/>
    </row>
    <row r="52" spans="1:10" x14ac:dyDescent="0.15">
      <c r="A52" s="185" t="s">
        <v>265</v>
      </c>
      <c r="B52" s="185"/>
      <c r="C52" s="185"/>
      <c r="D52" s="185"/>
      <c r="E52" s="185"/>
      <c r="F52" s="185"/>
      <c r="I52" s="138" t="s">
        <v>267</v>
      </c>
    </row>
    <row r="53" spans="1:10" ht="15" x14ac:dyDescent="0.15">
      <c r="A53" s="186" t="s">
        <v>231</v>
      </c>
      <c r="B53" s="187"/>
      <c r="C53" s="187"/>
      <c r="D53" s="187"/>
      <c r="E53" s="188">
        <v>150</v>
      </c>
      <c r="F53" s="189">
        <v>1</v>
      </c>
      <c r="G53" s="138"/>
      <c r="I53" s="191" t="s">
        <v>3</v>
      </c>
      <c r="J53" s="192" t="s">
        <v>135</v>
      </c>
    </row>
    <row r="54" spans="1:10" x14ac:dyDescent="0.15">
      <c r="A54" s="190" t="s">
        <v>48</v>
      </c>
      <c r="B54" s="187"/>
      <c r="C54" s="187"/>
      <c r="D54" s="187"/>
      <c r="E54" s="188">
        <v>141</v>
      </c>
      <c r="F54" s="189">
        <v>3</v>
      </c>
      <c r="I54" s="193" t="s">
        <v>17</v>
      </c>
      <c r="J54" s="194">
        <v>29</v>
      </c>
    </row>
    <row r="55" spans="1:10" x14ac:dyDescent="0.15">
      <c r="I55" s="195">
        <v>1</v>
      </c>
      <c r="J55" s="196">
        <v>150</v>
      </c>
    </row>
    <row r="56" spans="1:10" x14ac:dyDescent="0.15">
      <c r="I56" s="195">
        <f>I55+1</f>
        <v>2</v>
      </c>
      <c r="J56" s="197">
        <f>J55-(J$55-30)/(J$54-1)</f>
        <v>145.71428571428572</v>
      </c>
    </row>
    <row r="57" spans="1:10" x14ac:dyDescent="0.15">
      <c r="I57" s="195">
        <f t="shared" ref="I57:I83" si="3">I56+1</f>
        <v>3</v>
      </c>
      <c r="J57" s="197">
        <f t="shared" ref="J57:J83" si="4">J56-(J$55-30)/(J$54-1)</f>
        <v>141.42857142857144</v>
      </c>
    </row>
    <row r="58" spans="1:10" x14ac:dyDescent="0.15">
      <c r="I58" s="195">
        <f t="shared" si="3"/>
        <v>4</v>
      </c>
      <c r="J58" s="197">
        <f t="shared" si="4"/>
        <v>137.14285714285717</v>
      </c>
    </row>
    <row r="59" spans="1:10" x14ac:dyDescent="0.15">
      <c r="I59" s="195">
        <f t="shared" si="3"/>
        <v>5</v>
      </c>
      <c r="J59" s="197">
        <f t="shared" si="4"/>
        <v>132.85714285714289</v>
      </c>
    </row>
    <row r="60" spans="1:10" x14ac:dyDescent="0.15">
      <c r="I60" s="195">
        <f t="shared" si="3"/>
        <v>6</v>
      </c>
      <c r="J60" s="197">
        <f t="shared" si="4"/>
        <v>128.57142857142861</v>
      </c>
    </row>
    <row r="61" spans="1:10" x14ac:dyDescent="0.15">
      <c r="I61" s="195">
        <f t="shared" si="3"/>
        <v>7</v>
      </c>
      <c r="J61" s="197">
        <f t="shared" si="4"/>
        <v>124.28571428571432</v>
      </c>
    </row>
    <row r="62" spans="1:10" x14ac:dyDescent="0.15">
      <c r="I62" s="195">
        <f t="shared" si="3"/>
        <v>8</v>
      </c>
      <c r="J62" s="197">
        <f t="shared" si="4"/>
        <v>120.00000000000003</v>
      </c>
    </row>
    <row r="63" spans="1:10" x14ac:dyDescent="0.15">
      <c r="I63" s="195">
        <f t="shared" si="3"/>
        <v>9</v>
      </c>
      <c r="J63" s="197">
        <f t="shared" si="4"/>
        <v>115.71428571428574</v>
      </c>
    </row>
    <row r="64" spans="1:10" x14ac:dyDescent="0.15">
      <c r="I64" s="195">
        <f t="shared" si="3"/>
        <v>10</v>
      </c>
      <c r="J64" s="197">
        <f t="shared" si="4"/>
        <v>111.42857142857144</v>
      </c>
    </row>
    <row r="65" spans="9:10" x14ac:dyDescent="0.15">
      <c r="I65" s="195">
        <f t="shared" si="3"/>
        <v>11</v>
      </c>
      <c r="J65" s="197">
        <f t="shared" si="4"/>
        <v>107.14285714285715</v>
      </c>
    </row>
    <row r="66" spans="9:10" x14ac:dyDescent="0.15">
      <c r="I66" s="195">
        <f t="shared" si="3"/>
        <v>12</v>
      </c>
      <c r="J66" s="197">
        <f t="shared" si="4"/>
        <v>102.85714285714286</v>
      </c>
    </row>
    <row r="67" spans="9:10" x14ac:dyDescent="0.15">
      <c r="I67" s="195">
        <f t="shared" si="3"/>
        <v>13</v>
      </c>
      <c r="J67" s="197">
        <f t="shared" si="4"/>
        <v>98.571428571428569</v>
      </c>
    </row>
    <row r="68" spans="9:10" x14ac:dyDescent="0.15">
      <c r="I68" s="195">
        <f t="shared" si="3"/>
        <v>14</v>
      </c>
      <c r="J68" s="197">
        <f t="shared" si="4"/>
        <v>94.285714285714278</v>
      </c>
    </row>
    <row r="69" spans="9:10" x14ac:dyDescent="0.15">
      <c r="I69" s="195">
        <f t="shared" si="3"/>
        <v>15</v>
      </c>
      <c r="J69" s="197">
        <f t="shared" si="4"/>
        <v>89.999999999999986</v>
      </c>
    </row>
    <row r="70" spans="9:10" x14ac:dyDescent="0.15">
      <c r="I70" s="195">
        <f t="shared" si="3"/>
        <v>16</v>
      </c>
      <c r="J70" s="197">
        <f t="shared" si="4"/>
        <v>85.714285714285694</v>
      </c>
    </row>
    <row r="71" spans="9:10" x14ac:dyDescent="0.15">
      <c r="I71" s="195">
        <f t="shared" si="3"/>
        <v>17</v>
      </c>
      <c r="J71" s="197">
        <f t="shared" si="4"/>
        <v>81.428571428571402</v>
      </c>
    </row>
    <row r="72" spans="9:10" x14ac:dyDescent="0.15">
      <c r="I72" s="195">
        <f t="shared" si="3"/>
        <v>18</v>
      </c>
      <c r="J72" s="197">
        <f t="shared" si="4"/>
        <v>77.14285714285711</v>
      </c>
    </row>
    <row r="73" spans="9:10" x14ac:dyDescent="0.15">
      <c r="I73" s="195">
        <f t="shared" si="3"/>
        <v>19</v>
      </c>
      <c r="J73" s="197">
        <f t="shared" si="4"/>
        <v>72.857142857142819</v>
      </c>
    </row>
    <row r="74" spans="9:10" x14ac:dyDescent="0.15">
      <c r="I74" s="195">
        <f t="shared" si="3"/>
        <v>20</v>
      </c>
      <c r="J74" s="197">
        <f t="shared" si="4"/>
        <v>68.571428571428527</v>
      </c>
    </row>
    <row r="75" spans="9:10" x14ac:dyDescent="0.15">
      <c r="I75" s="195">
        <f t="shared" si="3"/>
        <v>21</v>
      </c>
      <c r="J75" s="197">
        <f t="shared" si="4"/>
        <v>64.285714285714235</v>
      </c>
    </row>
    <row r="76" spans="9:10" x14ac:dyDescent="0.15">
      <c r="I76" s="195">
        <f t="shared" si="3"/>
        <v>22</v>
      </c>
      <c r="J76" s="197">
        <f t="shared" si="4"/>
        <v>59.99999999999995</v>
      </c>
    </row>
    <row r="77" spans="9:10" x14ac:dyDescent="0.15">
      <c r="I77" s="195">
        <f t="shared" si="3"/>
        <v>23</v>
      </c>
      <c r="J77" s="197">
        <f t="shared" si="4"/>
        <v>55.714285714285666</v>
      </c>
    </row>
    <row r="78" spans="9:10" x14ac:dyDescent="0.15">
      <c r="I78" s="195">
        <f t="shared" si="3"/>
        <v>24</v>
      </c>
      <c r="J78" s="197">
        <f t="shared" si="4"/>
        <v>51.428571428571381</v>
      </c>
    </row>
    <row r="79" spans="9:10" x14ac:dyDescent="0.15">
      <c r="I79" s="195">
        <f t="shared" si="3"/>
        <v>25</v>
      </c>
      <c r="J79" s="197">
        <f t="shared" si="4"/>
        <v>47.142857142857096</v>
      </c>
    </row>
    <row r="80" spans="9:10" x14ac:dyDescent="0.15">
      <c r="I80" s="195">
        <f t="shared" si="3"/>
        <v>26</v>
      </c>
      <c r="J80" s="197">
        <f t="shared" si="4"/>
        <v>42.857142857142811</v>
      </c>
    </row>
    <row r="81" spans="9:10" x14ac:dyDescent="0.15">
      <c r="I81" s="195">
        <f t="shared" si="3"/>
        <v>27</v>
      </c>
      <c r="J81" s="197">
        <f t="shared" si="4"/>
        <v>38.571428571428527</v>
      </c>
    </row>
    <row r="82" spans="9:10" x14ac:dyDescent="0.15">
      <c r="I82" s="195">
        <f t="shared" si="3"/>
        <v>28</v>
      </c>
      <c r="J82" s="197">
        <f t="shared" si="4"/>
        <v>34.285714285714242</v>
      </c>
    </row>
    <row r="83" spans="9:10" x14ac:dyDescent="0.15">
      <c r="I83" s="195">
        <f t="shared" si="3"/>
        <v>29</v>
      </c>
      <c r="J83" s="197">
        <f t="shared" si="4"/>
        <v>29.999999999999957</v>
      </c>
    </row>
    <row r="84" spans="9:10" x14ac:dyDescent="0.15">
      <c r="I84" s="195"/>
      <c r="J84" s="197"/>
    </row>
    <row r="85" spans="9:10" x14ac:dyDescent="0.15">
      <c r="I85" s="195"/>
      <c r="J85" s="197"/>
    </row>
    <row r="86" spans="9:10" x14ac:dyDescent="0.15">
      <c r="I86" s="195"/>
      <c r="J86" s="197"/>
    </row>
    <row r="87" spans="9:10" x14ac:dyDescent="0.15">
      <c r="I87" s="195"/>
      <c r="J87" s="197"/>
    </row>
    <row r="88" spans="9:10" x14ac:dyDescent="0.15">
      <c r="I88" s="195"/>
      <c r="J88" s="197"/>
    </row>
    <row r="89" spans="9:10" x14ac:dyDescent="0.15">
      <c r="I89" s="195"/>
      <c r="J89" s="197"/>
    </row>
    <row r="90" spans="9:10" x14ac:dyDescent="0.15">
      <c r="I90" s="195"/>
      <c r="J90" s="197"/>
    </row>
    <row r="91" spans="9:10" x14ac:dyDescent="0.15">
      <c r="I91" s="195"/>
      <c r="J91" s="197"/>
    </row>
    <row r="92" spans="9:10" x14ac:dyDescent="0.15">
      <c r="I92" s="195"/>
      <c r="J92" s="197"/>
    </row>
  </sheetData>
  <sortState xmlns:xlrd2="http://schemas.microsoft.com/office/spreadsheetml/2017/richdata2" ref="A17:B48">
    <sortCondition descending="1" ref="B17:B48"/>
  </sortState>
  <mergeCells count="3">
    <mergeCell ref="A1:A7"/>
    <mergeCell ref="B2:D2"/>
    <mergeCell ref="B4:D4"/>
  </mergeCells>
  <conditionalFormatting sqref="A18:A21 A23 A25 A34 A37">
    <cfRule type="duplicateValues" dxfId="173" priority="3"/>
  </conditionalFormatting>
  <conditionalFormatting sqref="A22">
    <cfRule type="duplicateValues" dxfId="172" priority="1"/>
    <cfRule type="duplicateValues" dxfId="17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Ontario Rankings</vt:lpstr>
      <vt:lpstr>Finish Order</vt:lpstr>
      <vt:lpstr>CC Yukon BA 2023</vt:lpstr>
      <vt:lpstr>CC Yukon SS 2023</vt:lpstr>
      <vt:lpstr>CC Yukon BA</vt:lpstr>
      <vt:lpstr>CC Yukon SS</vt:lpstr>
      <vt:lpstr>CC SunPeaks BA</vt:lpstr>
      <vt:lpstr>CC SunPeaks SS</vt:lpstr>
      <vt:lpstr>TT Horseshoe1</vt:lpstr>
      <vt:lpstr>TT Horseshoe2</vt:lpstr>
      <vt:lpstr>CC Horseshoe SS</vt:lpstr>
      <vt:lpstr>CC Horseshoe BA</vt:lpstr>
      <vt:lpstr>NA Winsport SS</vt:lpstr>
      <vt:lpstr>TT BV 1</vt:lpstr>
      <vt:lpstr>TT BV 2</vt:lpstr>
      <vt:lpstr>NA Aspen SS</vt:lpstr>
      <vt:lpstr>Groms - BVSC</vt:lpstr>
      <vt:lpstr>Groms - Craigleith</vt:lpstr>
      <vt:lpstr>Groms - Alpine</vt:lpstr>
      <vt:lpstr>Freestyerlz Fest - Fortune</vt:lpstr>
      <vt:lpstr>Step Up - Avila</vt:lpstr>
      <vt:lpstr>Freestylerz Fest - Calabogie</vt:lpstr>
      <vt:lpstr>CWG - PEI - SS</vt:lpstr>
      <vt:lpstr>CWG - PEI - BA</vt:lpstr>
      <vt:lpstr>Prov. Champs - CF - SS</vt:lpstr>
      <vt:lpstr>Prov. Champs - CF - BA</vt:lpstr>
      <vt:lpstr>NA Stoneham SS</vt:lpstr>
      <vt:lpstr>NA Stoneham BA</vt:lpstr>
      <vt:lpstr>JrNats HP</vt:lpstr>
      <vt:lpstr>CC Winsport HP</vt:lpstr>
      <vt:lpstr>JrNats SS</vt:lpstr>
      <vt:lpstr>JrNats BA</vt:lpstr>
      <vt:lpstr>TT Blank</vt:lpstr>
      <vt:lpstr>Tier 6 Blank</vt:lpstr>
      <vt:lpstr>StepUp Blank</vt:lpstr>
      <vt:lpstr>NA Blank</vt:lpstr>
      <vt:lpstr>Sheet1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Ross McManus</cp:lastModifiedBy>
  <cp:lastPrinted>2016-01-26T20:24:38Z</cp:lastPrinted>
  <dcterms:created xsi:type="dcterms:W3CDTF">2012-03-02T21:02:09Z</dcterms:created>
  <dcterms:modified xsi:type="dcterms:W3CDTF">2024-01-15T13:29:37Z</dcterms:modified>
</cp:coreProperties>
</file>